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265" tabRatio="811" activeTab="0"/>
  </bookViews>
  <sheets>
    <sheet name="Záradék" sheetId="1" r:id="rId1"/>
    <sheet name="Összesítő" sheetId="2" r:id="rId2"/>
    <sheet name="Zsaluzás és állványozás" sheetId="3" r:id="rId3"/>
    <sheet name="Irtás, föld- és sziklamunka" sheetId="4" r:id="rId4"/>
    <sheet name="Szivárgóépítés, alagcsövezés" sheetId="5" r:id="rId5"/>
    <sheet name="Síkalapozás" sheetId="6" r:id="rId6"/>
    <sheet name="Helyszíni beton és vasbeton mun" sheetId="7" r:id="rId7"/>
    <sheet name="Előregyártott épületszerkezeti " sheetId="8" r:id="rId8"/>
    <sheet name="Falazás és egyéb kőműves munkák" sheetId="9" r:id="rId9"/>
    <sheet name="Csarnok homlokzat, tető" sheetId="10" r:id="rId10"/>
    <sheet name="Ácsmunka" sheetId="11" r:id="rId11"/>
    <sheet name="Vakolás és rabicolás" sheetId="12" r:id="rId12"/>
    <sheet name="Szárazépítés" sheetId="13" r:id="rId13"/>
    <sheet name="Aljzatkészítés, hideg- és meleg" sheetId="14" r:id="rId14"/>
    <sheet name="Bádogozás" sheetId="15" r:id="rId15"/>
    <sheet name="Asztalosszerkezetek elhelyezése" sheetId="16" r:id="rId16"/>
    <sheet name="Lakatosszerkezetek elhelyezése" sheetId="17" r:id="rId17"/>
    <sheet name="Üvegezés" sheetId="18" r:id="rId18"/>
    <sheet name="Felületképzés (festés, mázolás," sheetId="19" r:id="rId19"/>
    <sheet name="Szigetelés" sheetId="20" r:id="rId20"/>
    <sheet name="Elektromos" sheetId="21" r:id="rId21"/>
    <sheet name="Gépészet" sheetId="22" r:id="rId22"/>
  </sheets>
  <definedNames>
    <definedName name="_xlnm.Print_Titles" localSheetId="21">'Gépészet'!$2:$2</definedName>
    <definedName name="_xlnm.Print_Area" localSheetId="20">'Elektromos'!$A$1:$H$135</definedName>
    <definedName name="_xlnm.Print_Area" localSheetId="21">'Gépészet'!$A$2:$I$45</definedName>
    <definedName name="_xlnm.Print_Area" localSheetId="5">'Síkalapozás'!$A$1:$M$27</definedName>
  </definedNames>
  <calcPr fullCalcOnLoad="1"/>
</workbook>
</file>

<file path=xl/sharedStrings.xml><?xml version="1.0" encoding="utf-8"?>
<sst xmlns="http://schemas.openxmlformats.org/spreadsheetml/2006/main" count="1753" uniqueCount="676">
  <si>
    <t>Munkanem megnevezése</t>
  </si>
  <si>
    <t>Anyag összege</t>
  </si>
  <si>
    <t>Díj összege</t>
  </si>
  <si>
    <t>Ssz.</t>
  </si>
  <si>
    <t>Tétel szövege</t>
  </si>
  <si>
    <t>Menny.</t>
  </si>
  <si>
    <t>Egység</t>
  </si>
  <si>
    <t>Anyag egységár</t>
  </si>
  <si>
    <t>Díj egységre</t>
  </si>
  <si>
    <t>Anyag összesen</t>
  </si>
  <si>
    <t>Díj összesen</t>
  </si>
  <si>
    <t>m2</t>
  </si>
  <si>
    <t>Oszlopzsaluzás, állandó keresztmetszetű, négyszögű, szerelt táblás zsaluzattal, kézzel mozgatva, kitámasztással, 3 m magasságig, 60 cm oldalméretig</t>
  </si>
  <si>
    <t>Koszorúzsaluzás, zsaluzattól függetlenül, párkány nélkül</t>
  </si>
  <si>
    <t>Munkanem összesen:</t>
  </si>
  <si>
    <t>Zsaluzás és állványozás</t>
  </si>
  <si>
    <t>m3</t>
  </si>
  <si>
    <t>Tükörkészítés tömörítés nélkül, sík felületen gépi erővel, kiegészítő kézi munkával talajosztály: I-IV.</t>
  </si>
  <si>
    <t>Tömörítés bármely tömörítési osztályban gépi erővel, nagy felületen, tömörségi fok: 85%</t>
  </si>
  <si>
    <t>Tömörítés bármely tömörítési osztályban gépi erővel, nagy felületen, tömörségi fok: 95%</t>
  </si>
  <si>
    <t>Irtás, föld- és sziklamunka</t>
  </si>
  <si>
    <t>Szivárgóépítés, alagcsövezés</t>
  </si>
  <si>
    <t>Síkalapozás</t>
  </si>
  <si>
    <t>t</t>
  </si>
  <si>
    <t>Betonacél helyszíni szerelése  függőleges vagy vízszintes tartószerkezetbe, bordás betonacélból, 12-20 mm átmérő között FERALPI bordás betonacél, 6 m-es szálban, Bst500S  12 mm</t>
  </si>
  <si>
    <t>Oszlop, pillér készítése, vasbetonból, kör-, sokszög vagy négyzet keresztmetszettel, X0v(H), XC1, XC2, XC3, XF2, XF3, XF4, XC2-XD2-XF1, XC3-XD2-XF1 környezeti osztályú, kissé képlékeny vagy képlékeny konzisztenciájú betonból, betonszivattyús</t>
  </si>
  <si>
    <t>Helyszíni beton és vasbeton munkák</t>
  </si>
  <si>
    <t>Teherhordó és kitöltő falazat készítése, égetett agyag-kerámia termékekből, nútféderes elemekből, 300 mm falvastagságban, 300x250x240 vagy 300×250×238 mm-es méretű kézi falazóblokkból, falazó, cementes mészhabarcsba falazva POROTHERM 30 N+F nútféderes</t>
  </si>
  <si>
    <t>kézi falazóblokk, 300x250x238 mm, M 1 (Hf10-mc) falazó, cementes mészhabarcs</t>
  </si>
  <si>
    <t>Falazás és egyéb kőműves munkák</t>
  </si>
  <si>
    <t>Ácsmunka</t>
  </si>
  <si>
    <t>kts</t>
  </si>
  <si>
    <t>Szerelőkőműves munkák, horony javítások készítése.</t>
  </si>
  <si>
    <t>db</t>
  </si>
  <si>
    <t>Vakolás és rabicolás</t>
  </si>
  <si>
    <t>m</t>
  </si>
  <si>
    <t>UA erősítő borda elhelyezése.</t>
  </si>
  <si>
    <t>mm vtg. gipszkarton borítással RIGIPS normál építőlemez RB 12,5 mm, függesztő huzallal</t>
  </si>
  <si>
    <t>Szárazépítés</t>
  </si>
  <si>
    <t>csemperagasztó, kül-beltéri, fagyálló,megcsúszásmentes, növelt bedolgozhatósági idő, extra-flexibilis C2 TE S2, fehér, Kód: 0562/3, Isomat MULTIFILL 0-5 cementbázisú fugázó falra, padlóra, 0-5 mm-ig, kül-beltérre, CG2, fehér, Kód: 0511/3</t>
  </si>
  <si>
    <t>kül-beltéri, fagyálló,megcsúszásmentes, növelt bedolgozhatósági idő, extra-flexibilis C2 TE S2, fehér, Kód: 0562/3, Isomat MULTIFILL 0-5 cementbázisú fugázó falra, padlóra, 0-5 mm-ig, kül-beltérre, CG2, fehér, Kód: 0511/3 Lábazattal együtt.</t>
  </si>
  <si>
    <t>Szerelt homlokzatburkolat kültéri okume vízálló rétegelt lemez szerelése tartószerkezettel együtt.</t>
  </si>
  <si>
    <t>Aljzatkészítés, hideg- és melegburkolatok készítése</t>
  </si>
  <si>
    <t>Lakatosszerkezetek elhelyezése</t>
  </si>
  <si>
    <t>Felületképzés (festés, mázolás, tapétázás, korrózióvédelem)</t>
  </si>
  <si>
    <t>Szigetelés</t>
  </si>
  <si>
    <t>Összesen:</t>
  </si>
  <si>
    <t xml:space="preserve">Név : Hász Kft. Csarnok építés I) ütem </t>
  </si>
  <si>
    <t xml:space="preserve">                                       </t>
  </si>
  <si>
    <t xml:space="preserve">Cím :                                  </t>
  </si>
  <si>
    <t xml:space="preserve">A munka leírása:                       </t>
  </si>
  <si>
    <t xml:space="preserve">                                                                              </t>
  </si>
  <si>
    <t>Költségvetés főösszesítő</t>
  </si>
  <si>
    <t>Megnevezés</t>
  </si>
  <si>
    <t>Anyagköltség</t>
  </si>
  <si>
    <t>Díjköltség</t>
  </si>
  <si>
    <t>1. Építmény közvetlen költségei</t>
  </si>
  <si>
    <t>1.1 Közvetlen önköltség összesen</t>
  </si>
  <si>
    <t>2.1 ÁFA vetítési alap</t>
  </si>
  <si>
    <t>2.2 Áfa</t>
  </si>
  <si>
    <t>3.  A munka ára</t>
  </si>
  <si>
    <t>Aláírás</t>
  </si>
  <si>
    <t>1.</t>
  </si>
  <si>
    <t>TETŐBURKOLAT építés
Külső térelhatárolás profilos MW szendvicspanel 10 cm vtg. fémlemez elemekből, Önfúró lemezcsavarral 5,5/6,3x150 mm, színes takarósapkával tömör felületen, állványozással 8m-ig</t>
  </si>
  <si>
    <t>OLDALFAL BURKOLAT építés
Külső térelhatárolás profilos MW szendvicspanel 10 cm vtg. fémlemez elemekből, Önfúró lemezcsavarral 5,5/6,3x150 mm, színes takarósapkával tömör felületen, állványozással 8m-ig</t>
  </si>
  <si>
    <t>Önfúró lemezcsavar szendvicspanelhez 5,5/6,3x150 mm, színes takarósapkával</t>
  </si>
  <si>
    <t>Tetőszelemenek Z 200</t>
  </si>
  <si>
    <t>fm</t>
  </si>
  <si>
    <t>Gerincelem szerelése kemény héjalású tetőhöz egyedi PE25 bevonatos lemezből Lv 0,5mm hézagtömítő szivaccsal</t>
  </si>
  <si>
    <t>Eresz-szegés</t>
  </si>
  <si>
    <t>Attika szegés</t>
  </si>
  <si>
    <t>Oromszegés</t>
  </si>
  <si>
    <t>Oldalszegés</t>
  </si>
  <si>
    <t>Lábazatszegés</t>
  </si>
  <si>
    <t>Nyílászáró szegés</t>
  </si>
  <si>
    <t>Lefolyócsatorna kiépítése</t>
  </si>
  <si>
    <t>klt</t>
  </si>
  <si>
    <t xml:space="preserve">2013 Pomáz hrsz.: 3677/1                                 </t>
  </si>
  <si>
    <t>Síklemez zsaluzása, alátámasztó állvánnyal, födémzsaluzattal, zsaluhéj táblákkal borítva, 3 m magasságig</t>
  </si>
  <si>
    <t>Gerendazsaluzás, 20-60 cm oldalmagasság között, szerelt táblás zsaluzattal, alátámasztó állvánnyal, födémzsaluzattal, 3 m magasságig</t>
  </si>
  <si>
    <t>Betonacél helyszíni szerelése  függőleges vagy vízszintes tartószerkezetbe, bordás betonacélból, 4-16 mm átmérő között FERALPI hidegen húzott bordás betonacél,4- 16 m-es szálban, BHB55.50  6 mm</t>
  </si>
  <si>
    <t>Sík vagy alulbordás vasbeton lemez készítése, 15°-os hajlásszögig, X0v(H), XC1, XC2, XC3 környezeti osztályú, kissé képlékeny vagy képlékeny konzisztenciájú betonból, betonszivattyús technológiával, vibrátoros tömörítéssel, 12 cm vastagság felett C25/30 -</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</si>
  <si>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t>
  </si>
  <si>
    <t>Gipszkarton eldbozolások gépészeti csövek.</t>
  </si>
  <si>
    <t>kül-beltéri, fagyálló,megcsúszásmentes, növelt bedolgozhatósági idő, extra-flexibilis C2 TE S2, fehér, Kód: 0562/3, Isomat MULTIFILL 0-5 cementbázisú fugázó falra, padlóra, 0-5 mm-ig, kül-beltérre, CG2, fehér, Kód: 0511/3 Lábazattal együtt kompletten.</t>
  </si>
  <si>
    <t>Lépcső burkolat készítése fa lombos fából lábazattal és homlok burkolattal együtt kompletten.</t>
  </si>
  <si>
    <t>lépcső</t>
  </si>
  <si>
    <t>Lefolyócső szerelése kör keresztmetszettel, bármilyen kiterített szélességgel, minősített ötvözött horganylemezből VM ZINC 100-as lefolyócső, ANTHRA, 0,70 mm/m, körszelvényű, Ref:04102</t>
  </si>
  <si>
    <t>Fa kézfogó elhelyezése falra, fém karmokra, egyenes kivitelben</t>
  </si>
  <si>
    <t>Csapadékvíz elleni szigetelés; Egyenes rétegrendű csapadékvíz elleni szigetelés párazáró rétege, vízszintes felületen, egy rétegben, minimum 1,5 mm vastag alumíniumfólia betétes elasztomerbitumenes (SBS modifikált) öntapadó lemezzel, aljzathoz,</t>
  </si>
  <si>
    <r>
      <t>Mellvédek és korlátok szorító pofákkal történő üvegezése, 1,01-2,0 m</t>
    </r>
    <r>
      <rPr>
        <vertAlign val="superscript"/>
        <sz val="10"/>
        <rFont val="Arial Narrow"/>
        <family val="2"/>
      </rPr>
      <t>2</t>
    </r>
    <r>
      <rPr>
        <sz val="10"/>
        <rFont val="Arial Narrow"/>
        <family val="2"/>
      </rPr>
      <t xml:space="preserve"> táblaméret között különböző üvegtípusokkal 8 mm csiszolt élű ragasztott biztonsági üveg, float üvegből</t>
    </r>
  </si>
  <si>
    <r>
      <t>Szerelt gipszkarton álmennyezet fém vázszerkezetre (duplasoros), választható függesztéssel, csavarfejek és illesztések alapglettelve (Q2 minőségben),  nem látszó bordázattal, 40 cm bordatávolsággal (CD60/27), 10 m</t>
    </r>
    <r>
      <rPr>
        <vertAlign val="superscript"/>
        <sz val="10"/>
        <rFont val="Arial Narrow"/>
        <family val="2"/>
      </rPr>
      <t>2</t>
    </r>
    <r>
      <rPr>
        <sz val="10"/>
        <rFont val="Arial Narrow"/>
        <family val="2"/>
      </rPr>
      <t xml:space="preserve"> összefüggő felületig, 1 rtg. normál 12,5</t>
    </r>
  </si>
  <si>
    <t>CSARNOK</t>
  </si>
  <si>
    <t>IRODA</t>
  </si>
  <si>
    <r>
      <t>Homlokzati csőállvány állítása állványcsőből mint munkaállvány, szintenkénti pallóterítéssel, korláttal, lábdeszkával, kétlábas, 0,60-0,90 m padlószélességgel, munkapadló távolság 2,00 m, 2,00 kN/m</t>
    </r>
    <r>
      <rPr>
        <vertAlign val="superscript"/>
        <sz val="10"/>
        <rFont val="Arial Narrow"/>
        <family val="2"/>
      </rPr>
      <t>2</t>
    </r>
    <r>
      <rPr>
        <sz val="10"/>
        <rFont val="Arial Narrow"/>
        <family val="2"/>
      </rPr>
      <t xml:space="preserve"> terhelhetőséggel, állványépítés MSZ és alkalmazástechnikai kézikönyv szerint, 6,00 m munkapadló magasságig</t>
    </r>
  </si>
  <si>
    <t>Előregyártott épületszerkezetek</t>
  </si>
  <si>
    <t>Üvegezés</t>
  </si>
  <si>
    <t>A + D összesen</t>
  </si>
  <si>
    <t>Asztalosszerkezetek elhelyezése</t>
  </si>
  <si>
    <t>Bádogozás</t>
  </si>
  <si>
    <t>Csarnok homlokzat, tető</t>
  </si>
  <si>
    <t>Belső festéseknél felület előkészítése, részmunkák; felület glettelése zsákos kiszerelésű anyagból (alapozóval, sarokvédelemmel), bármilyen padozatú helyiségben, vakolt felületen, 1,5 mm vastagságban tagolatlan felületen RIGIPS RIMANO 0-3 belsőtéri nagyszilárdságú glettelőgipsz</t>
  </si>
  <si>
    <t>Diszperziós festés műanyag bázisú vizes-diszperziós fehér vagy gyárilag színezett festékkel, egy rétegben új vagy régi lekapart, előkészített alapfelületen,vakolaton, tagolatlan sima felületen StoColor Rapid C1 színcsoport, egy rétegben fedőképes beltéri diszperziós festék, 00229-046</t>
  </si>
  <si>
    <t>Kétoldali falzsaluzás függőleges vagy ferde sík felülettel, szerelt táblás zsaluzattal, kézzel mozgatva, 3 m magasságig (támfalnál)</t>
  </si>
  <si>
    <t>Szélzsalu készítése fa zsaluzattal, max. 0,8 m magasságig (alaplemez szélein)</t>
  </si>
  <si>
    <t>1 cm homok terítése</t>
  </si>
  <si>
    <t>Finom zúzalék terítése (2 cm vastagságban)</t>
  </si>
  <si>
    <t>Darált beton  (25 cm vastagságban)</t>
  </si>
  <si>
    <t>Tömörített homokos kavics feltöltés készítése (20 cm)</t>
  </si>
  <si>
    <t>vasalt aljzatbeton készítése 4*4*150*150*2150*5000-es hálóval</t>
  </si>
  <si>
    <t>Aljzatbeton készítése 11 cm vastagságban</t>
  </si>
  <si>
    <t>Tömörített homokos kavics feltöltés készítése (30 cm)</t>
  </si>
  <si>
    <t>Ipari padlóburkolat készítése 18 cm vastagságban (C30/37-XC3-24-F2, folyósítóval)</t>
  </si>
  <si>
    <t>Dilatációképzés ipari padlóburkolatban</t>
  </si>
  <si>
    <t>Műanyag haj ipari padlóburkolatba</t>
  </si>
  <si>
    <t>Felületkeményítő anyag</t>
  </si>
  <si>
    <t>Aljzatbeton készítése 7 cm vastagságban</t>
  </si>
  <si>
    <t>Úsztatott vagy fűtési esztrich készítése, helyszínen kevert, cementbázisú esztrichből, C12 szilárdsági osztálynak megfelelően 8 cm vastagságban</t>
  </si>
  <si>
    <t>Úsztatott vagy fűtési esztrich készítése, helyszínen kevert, cementbázisú esztrichből, C12 szilárdsági osztálynak megfelelően 7 cm vastagságban</t>
  </si>
  <si>
    <t>Betonpumpa</t>
  </si>
  <si>
    <t>Kétoldali falzsaluzás függőleges vagy ferde sík felülettel, szerelt táblás zsaluzattal, kézzel mozgatva, 3 m magasságig iroda</t>
  </si>
  <si>
    <t xml:space="preserve">"Teherhordó és kitöltő falazat készítése,
beton falazóblokk vagy zsaluzóelem termékekből,
300 mm falvastagságban,
300x500x250 mm-es méretű
beton zsaluzóelemből,
kitöltő betonnal, betonacél beépítéssel
ZS 30-as zsaluzóelem, 300/500/250 mm, C12/15-16/kissé képlékeny kavicsbeton, B 60.40:12 mm átmérőjű betonacél"
</t>
  </si>
  <si>
    <t>kiegészítő hőszigetelés elhelyezése nélkül, 0,10 t/db tömegig, égetett agyag-kerámia köpenyes nyílásáthidaló POROTHERM A-10 kerámia burkolatú nyílásáthidaló, válaszfalhoz, 1,50 m</t>
  </si>
  <si>
    <t>kiegészítő hőszigetelés elhelyezése nélkül, 0,10 t/db tömegig, égetett agyag-kerámia köpenyes nyílásáthidaló POROTHERM A-10 kerámia burkolatú nyílásáthidaló, válaszfalhoz, 3,00 m</t>
  </si>
  <si>
    <t>Vízálló, műgyantával stabilizált faforgácslap (OSB) elhelyezése vágott (nútolatlan) kivitelben, függőleges vagy vízszintes felületen Vízálló faforgácslap (OSB), 2500x1250x18 mm méretű attikafal tetején lejtésben elhelyezett staflivázra, hőszigetelés</t>
  </si>
  <si>
    <t>kitöltéssel</t>
  </si>
  <si>
    <r>
      <t>CW fém vázszerkezetre szerelt válaszfal hőszigeteléssel, csavarfejek és illesztések glettelve (Q2),</t>
    </r>
    <r>
      <rPr>
        <b/>
        <sz val="10"/>
        <color indexed="8"/>
        <rFont val="Arial Narrow"/>
        <family val="2"/>
      </rPr>
      <t xml:space="preserve"> 2 x 1 rtg. normá</t>
    </r>
    <r>
      <rPr>
        <sz val="10"/>
        <color indexed="8"/>
        <rFont val="Arial Narrow"/>
        <family val="2"/>
      </rPr>
      <t>l, 12,5 mm vtg. gipszkarton borítással, egyszeres, CW 75-06 mm vtg. tartóvázzal RIGIPS normál építőlemez RB 12,5 mm, ásványi szálas hőszigeteléssel</t>
    </r>
  </si>
  <si>
    <r>
      <t xml:space="preserve">CW fém vázszerkezetre szerelt válaszfal hőszigeteléssel, csavarfejek és illesztések glettelve (Q2), </t>
    </r>
    <r>
      <rPr>
        <b/>
        <sz val="10"/>
        <color indexed="8"/>
        <rFont val="Arial Narrow"/>
        <family val="2"/>
      </rPr>
      <t>2 x 1 rtg. imregnált,</t>
    </r>
    <r>
      <rPr>
        <sz val="10"/>
        <color indexed="8"/>
        <rFont val="Arial Narrow"/>
        <family val="2"/>
      </rPr>
      <t xml:space="preserve"> 12,5 mm vtg. gipszkarton borítással, egyszeres, CW 75-06 mm vtg. tartóvázzal RIGIPS normál építőlemez RB 12,5 mm, ásványi szálas hőszigeteléssel</t>
    </r>
  </si>
  <si>
    <r>
      <t>CW fém vázszerkezetre szerelt válaszfal hőszigeteléssel, csavarfejek és illesztések glettelve (Q2),</t>
    </r>
    <r>
      <rPr>
        <b/>
        <sz val="10"/>
        <color indexed="8"/>
        <rFont val="Arial Narrow"/>
        <family val="2"/>
      </rPr>
      <t xml:space="preserve"> 2 x 2 rtg.normál</t>
    </r>
    <r>
      <rPr>
        <sz val="10"/>
        <color indexed="8"/>
        <rFont val="Arial Narrow"/>
        <family val="2"/>
      </rPr>
      <t>, 12,5 mm vtg. gipszkarton borítással, egyszeres, CW 75-06 mm vtg. tartóvázzal RIGIPS normál építőlemez RB 12,5 mm, ásványi szálas hőszigeteléssel</t>
    </r>
  </si>
  <si>
    <r>
      <rPr>
        <b/>
        <sz val="10"/>
        <color indexed="8"/>
        <rFont val="Arial Narrow"/>
        <family val="2"/>
      </rPr>
      <t>Fal-, pillér és oszlopburkolat</t>
    </r>
    <r>
      <rPr>
        <sz val="10"/>
        <color indexed="8"/>
        <rFont val="Arial Narrow"/>
        <family val="2"/>
      </rPr>
      <t xml:space="preserve"> hordozószerkezetének felületelőkészítése beltérben, tégla, beton és vakolt alapfelületen, kenhető víz- és páraszigetelés felhordása egy rétegben,  hajlaterősítő szalag elhelyezésével SCHÖNOX HA oldószermentes, világos színű</t>
    </r>
    <r>
      <rPr>
        <b/>
        <sz val="10"/>
        <color indexed="8"/>
        <rFont val="Arial Narrow"/>
        <family val="2"/>
      </rPr>
      <t xml:space="preserve"> folyékony fóliaszigetelés</t>
    </r>
  </si>
  <si>
    <r>
      <rPr>
        <b/>
        <sz val="10"/>
        <color indexed="8"/>
        <rFont val="Arial Narrow"/>
        <family val="2"/>
      </rPr>
      <t xml:space="preserve">Padlóburkolat hordozószerkezetének </t>
    </r>
    <r>
      <rPr>
        <sz val="10"/>
        <color indexed="8"/>
        <rFont val="Arial Narrow"/>
        <family val="2"/>
      </rPr>
      <t xml:space="preserve">felületelőkészítése beltérben, beton alapfelületen </t>
    </r>
    <r>
      <rPr>
        <b/>
        <sz val="10"/>
        <color indexed="8"/>
        <rFont val="Arial Narrow"/>
        <family val="2"/>
      </rPr>
      <t>felületelőkészítő alapozó</t>
    </r>
    <r>
      <rPr>
        <sz val="10"/>
        <color indexed="8"/>
        <rFont val="Arial Narrow"/>
        <family val="2"/>
      </rPr>
      <t xml:space="preserve"> és tapadóhíd felhordása egy rétegben LB-Knauf ESTRICHGRUND/Esztrich- és önterülő alapozó, Csz.: 859405</t>
    </r>
  </si>
  <si>
    <r>
      <rPr>
        <b/>
        <sz val="10"/>
        <color indexed="8"/>
        <rFont val="Arial Narrow"/>
        <family val="2"/>
      </rPr>
      <t>Padlóburkolat</t>
    </r>
    <r>
      <rPr>
        <sz val="10"/>
        <color indexed="8"/>
        <rFont val="Arial Narrow"/>
        <family val="2"/>
      </rPr>
      <t xml:space="preserve"> hordozószerkezetének felületelőkészítése beltérben, beton alapfelületen </t>
    </r>
    <r>
      <rPr>
        <b/>
        <sz val="10"/>
        <color indexed="8"/>
        <rFont val="Arial Narrow"/>
        <family val="2"/>
      </rPr>
      <t>önterülő felületkiegyenlítés készítése 5 mm átlagos</t>
    </r>
    <r>
      <rPr>
        <sz val="10"/>
        <color indexed="8"/>
        <rFont val="Arial Narrow"/>
        <family val="2"/>
      </rPr>
      <t xml:space="preserve"> rétegvastagságban LB-Knauf NIVOBOND 3-15/Bond önterülő padlókiegyenlítő, beltéri, 3-15 mm, Cikkszám: 618011</t>
    </r>
  </si>
  <si>
    <r>
      <rPr>
        <b/>
        <sz val="10"/>
        <color indexed="8"/>
        <rFont val="Arial Narrow"/>
        <family val="2"/>
      </rPr>
      <t>Fal-, pillér-, oszlopburkolat készítése</t>
    </r>
    <r>
      <rPr>
        <sz val="10"/>
        <color indexed="8"/>
        <rFont val="Arial Narrow"/>
        <family val="2"/>
      </rPr>
      <t xml:space="preserve"> beltérben, tégla, beton, vakolt alapfelületen, mázas kerámiával, kötésben vagy hálósan, 3-5 mm vtg. ragasztóba rakva, 1-10 mm fugaszélességgel, 25x25 -  40x40 cm közötti lapmérettel Isomat AK-ELASTIC C2E S2</t>
    </r>
  </si>
  <si>
    <r>
      <rPr>
        <b/>
        <sz val="10"/>
        <color indexed="8"/>
        <rFont val="Arial Narrow"/>
        <family val="2"/>
      </rPr>
      <t>Padlóburkolat készítése, beltérben</t>
    </r>
    <r>
      <rPr>
        <sz val="10"/>
        <color indexed="8"/>
        <rFont val="Arial Narrow"/>
        <family val="2"/>
      </rPr>
      <t>, tégla, beton, vakolt alapfelületen, gres, kőporcelán lappal, kötésben vagy hálósan, 3-5 mm vtg. ragasztóba rakva, 1-10 mm fugaszélességgel, 45x45 - 60x60 cm közötti lapmérettel Isomat AK-ELASTIC C2E S2 csemperagasztó,</t>
    </r>
  </si>
  <si>
    <r>
      <rPr>
        <b/>
        <sz val="10"/>
        <color indexed="8"/>
        <rFont val="Arial Narrow"/>
        <family val="2"/>
      </rPr>
      <t xml:space="preserve">Padlóburkolat </t>
    </r>
    <r>
      <rPr>
        <sz val="10"/>
        <color indexed="8"/>
        <rFont val="Arial Narrow"/>
        <family val="2"/>
      </rPr>
      <t>hordozószerkezetének felületelőkészítése beltérben, tégla, beton és vakolt alapfelületen, kenhető víz- és páraszigetelés felhordása egy rétegben,  hajlaterősítő szalag elhelyezésével SCHÖNOX HA oldószermentes, világos színű</t>
    </r>
    <r>
      <rPr>
        <b/>
        <sz val="10"/>
        <color indexed="8"/>
        <rFont val="Arial Narrow"/>
        <family val="2"/>
      </rPr>
      <t xml:space="preserve"> folyékony fóliaszigetelés</t>
    </r>
  </si>
  <si>
    <t>Padlóburkolat lábazat készítése</t>
  </si>
  <si>
    <r>
      <rPr>
        <b/>
        <sz val="10"/>
        <rFont val="Arial Narrow"/>
        <family val="2"/>
      </rPr>
      <t>Padlóburkola</t>
    </r>
    <r>
      <rPr>
        <sz val="10"/>
        <rFont val="Arial Narrow"/>
        <family val="2"/>
      </rPr>
      <t xml:space="preserve">t hordozószerkezetének felületelőkészítése beltérben, beton alapfelületen felületelőkészítő alapozó és </t>
    </r>
    <r>
      <rPr>
        <b/>
        <sz val="10"/>
        <rFont val="Arial Narrow"/>
        <family val="2"/>
      </rPr>
      <t>tapadóhíd</t>
    </r>
    <r>
      <rPr>
        <sz val="10"/>
        <rFont val="Arial Narrow"/>
        <family val="2"/>
      </rPr>
      <t xml:space="preserve"> felhordása egy rétegben weber.col primer alapozó, Kód: G65020</t>
    </r>
  </si>
  <si>
    <r>
      <t xml:space="preserve">Padlóburkolat hordozószerkezetének felületelőkészítése beltérben, beton alapfelületen kenhető </t>
    </r>
    <r>
      <rPr>
        <b/>
        <sz val="10"/>
        <rFont val="Arial Narrow"/>
        <family val="2"/>
      </rPr>
      <t>víz- és páraszigetelés fe</t>
    </r>
    <r>
      <rPr>
        <sz val="10"/>
        <rFont val="Arial Narrow"/>
        <family val="2"/>
      </rPr>
      <t xml:space="preserve">lhordása egy rétegben,  </t>
    </r>
    <r>
      <rPr>
        <b/>
        <sz val="10"/>
        <rFont val="Arial Narrow"/>
        <family val="2"/>
      </rPr>
      <t xml:space="preserve">hajlaterősítő szalag elhelyezésével </t>
    </r>
    <r>
      <rPr>
        <sz val="10"/>
        <rFont val="Arial Narrow"/>
        <family val="2"/>
      </rPr>
      <t>BOTAMENT DF 9 kenhető szigetelő fólia, Cikkszám: 9652770 019 5609</t>
    </r>
  </si>
  <si>
    <r>
      <rPr>
        <b/>
        <sz val="10"/>
        <rFont val="Arial Narrow"/>
        <family val="2"/>
      </rPr>
      <t>Padlóburkolat készítése,</t>
    </r>
    <r>
      <rPr>
        <sz val="10"/>
        <rFont val="Arial Narrow"/>
        <family val="2"/>
      </rPr>
      <t xml:space="preserve"> beltérben, tégla, beton, vakolt alapfelületen, gres, kőporcelán lappal, kötésben vagy hálósan, 3-5 mm vtg. ragasztóba rakva, 1-10 mm fugaszélességgel, 45x45 - 60x60 cm közötti lapmérettel Isomat AK-ELASTIC C2E S2 csemperagasztó,</t>
    </r>
  </si>
  <si>
    <t>Textilburkolat lábazat készítése</t>
  </si>
  <si>
    <r>
      <rPr>
        <b/>
        <sz val="10"/>
        <color indexed="8"/>
        <rFont val="Arial Narrow"/>
        <family val="2"/>
      </rPr>
      <t>Fal-, pillér-, oszlopburkolat készítése</t>
    </r>
    <r>
      <rPr>
        <sz val="10"/>
        <color indexed="8"/>
        <rFont val="Arial Narrow"/>
        <family val="2"/>
      </rPr>
      <t xml:space="preserve"> beltérben, </t>
    </r>
    <r>
      <rPr>
        <b/>
        <sz val="10"/>
        <color indexed="8"/>
        <rFont val="Arial Narrow"/>
        <family val="2"/>
      </rPr>
      <t>tégla, beton, vakolt alapfelületen</t>
    </r>
    <r>
      <rPr>
        <sz val="10"/>
        <color indexed="8"/>
        <rFont val="Arial Narrow"/>
        <family val="2"/>
      </rPr>
      <t>, mázas kerámiával, kötésben vagy hálósan, 3-5 mm vtg. ragasztóba rakva, 1-10 mm fugaszélességgel, 25x25 -  40x40 cm közötti lapmérettel Isomat AK-ELASTIC C2E S2</t>
    </r>
  </si>
  <si>
    <r>
      <rPr>
        <b/>
        <sz val="10"/>
        <rFont val="Arial Narrow"/>
        <family val="2"/>
      </rPr>
      <t xml:space="preserve">Padlóburkolat </t>
    </r>
    <r>
      <rPr>
        <sz val="10"/>
        <rFont val="Arial Narrow"/>
        <family val="2"/>
      </rPr>
      <t xml:space="preserve">hordozószerkezetének felületelőkészítése beltérben, beton alapfelületen önterülő felületkiegyenlítés készítése 5 mm átlagos rétegvastagságban BOTOLAN M 49 </t>
    </r>
    <r>
      <rPr>
        <b/>
        <sz val="10"/>
        <rFont val="Arial Narrow"/>
        <family val="2"/>
      </rPr>
      <t>önterülő kiegyenlítő</t>
    </r>
    <r>
      <rPr>
        <sz val="10"/>
        <rFont val="Arial Narrow"/>
        <family val="2"/>
      </rPr>
      <t>, 3-15 mm, Cikkszám: 8701001 091 6009 007</t>
    </r>
  </si>
  <si>
    <r>
      <rPr>
        <b/>
        <sz val="10"/>
        <rFont val="Arial Narrow"/>
        <family val="2"/>
      </rPr>
      <t>Textilburkolato</t>
    </r>
    <r>
      <rPr>
        <sz val="10"/>
        <rFont val="Arial Narrow"/>
        <family val="2"/>
      </rPr>
      <t xml:space="preserve">k fektetése szabványos, kiegyenlített aljzatra,
irodai padlószőnyeg"
</t>
    </r>
  </si>
  <si>
    <t>Kétvízorros falfedés, egyenesvonalú kivitelben, bevonatos alumínium lemezből, 51-100 cm kiterített szélességig Kétvízorros fallefedés PREFALZ® alumínium szalagból stukkó felülettel, 0,7 mm vtg., Ksz: 80 cm</t>
  </si>
  <si>
    <t>Csapadékvíz elleni szigetelés; Bitumenes lemez szigetelés aljzatának kellősítése, egy rétegben, vízszintes felületen, oldószeres hideg bitumenmázzal (száraz felületen) EUROSZIG VIABIT PRIMER oldószeres bitumenmáz</t>
  </si>
  <si>
    <t>Csapadékvíz elleni szigetelés; Bitumenes lemez szigetelés aljzatának kellősítése, egy rétegben, függőleges felületen, oldószeres hideg bitumenmázzal (száraz felületen) EUROSZIG VIABIT PRIMER oldószeres bitumenmáz</t>
  </si>
  <si>
    <t>Csapadékvíz elleni szigetelés; Vízszintes felületen, egy rétegben, minimum 1,0 mm vastag lágy PVC vagy PIB lemezzel, átlapolások forrólevegős hegesztésével BAUDER THERMOFOL-U 15 szöveterősítéses, 1,5 mm vastag lágy PVC szigetelőlemez</t>
  </si>
  <si>
    <t>Csapadékvíz elleni szigetelés; Függőleges felületen (épületlábazaton vagy attikafalon), egy rétegben, minimum 1,0 mm vastag lágy PVC lemezzel,átlapolások forrólevegős hegesztésével BAUDER THERMOFOL-U 15 szöveterősítéses, 1,5 mm vastag lágy PVC</t>
  </si>
  <si>
    <t>szigetelőlemez</t>
  </si>
  <si>
    <t>Csapadékvíz elleni szigetelés; Csőátvezetés szigetelése, egyrétegű szigetelés esetén, csőátvezetés gallérozása Ø 50,01 - Ø 150 mm átmérő között, minimum 1,2 mm vastag szöveterősítés nélküli lágy PVC lemezzel, szélek forrólevegős  hegesztésével,</t>
  </si>
  <si>
    <t>polikloroprén anyagú ragasztóval rögzítve a cső felületén, a szigetelés szorítóbilincses lezárásával és tartósan rugalmas szilikonkitt éllezárással a csövön, a szigetelésre minimum 10,0 cm letalpalással, a szigetelés vagy a burkolat szintje fölé minimum</t>
  </si>
  <si>
    <t>25,0 cm magasságig felvezetve BAUDER THERMOFOL-D 15 hordozó nélküli, 1,5 mm vastag lágy PVC szigetelőlemez, részletek képzéséhez</t>
  </si>
  <si>
    <t>Csapadékvíz elleni szigetelés; Alátét- és elválasztó rétegek beépítése, védőlemez-, műanyagfátyol-, fólia vagy műanyagfilc egy rétegben, átlapolással, rögzítés nélkül, vízszintes felületen FATRATEX 200 hőkezelt geotextília 200g/m2</t>
  </si>
  <si>
    <t>Csapadékvíz elleni szigetelés; Szivárgó- szűrő- és/vagy védőrétegek beépítése, védőréteg lágy PVC vízszigetelésnél, egy rétegben, minimum 1,0 mm vastag szöveterősítés nélküli  PVC lemezzel, átlapolások forrólevegős pontozásos hegesztésével, vízszintes</t>
  </si>
  <si>
    <t>felületen SICOFOL SK 1 mm szöveterősítés nélküli félkemény PVC védőréteg</t>
  </si>
  <si>
    <t>Csapadékvíz elleni szigetelés; Tetőszigetelés rétegeinek leterhelése (ragasztásos vagy mechanikai rögzítések külön tételcsoportban), 5 cm mosott, osztályozott, 16/32 szemcseméretű kaviccsal Osztályozott kavics, OK 16/32 P-TT, Nyékládháza</t>
  </si>
  <si>
    <t>Csapadékvíz elleni szigetelés; Kéttagú szorítóperemes vagy szigetelés  anyagával összeépíthető szigetelőgalléros tetőösszefolyó, felső tagjának beépítése csapadékvíz elleni szigeteléshez  vízhatlanul csatlakoztatva, lágy PVC lemez szigetelésű tetőben</t>
  </si>
  <si>
    <t>HL62BP/7, Lapostető lefolyó, függőleges, hőszigetelt házzal, PVC szigetelőgallérral, járható tetőhöz nemesacél ráccsal- DN75</t>
  </si>
  <si>
    <t>kőzetgyapot lemez 250 mm</t>
  </si>
  <si>
    <t>Lapostető hő- és hangszigetelése; Egyenes rétegrendű nemjárható lapostetőn vagy extenzív zöldtetőn,  vízszintes és függőleges felületen (rögzítés külön tételben), két rétegben, expandált polisztirolhab hőszigetelő lemezzel AUSTROTHERM AT-N100 expandált</t>
  </si>
  <si>
    <t>Szigetelések rögzítése; Vízszigetelő lemezek illetve hőszigetelő táblák szélszívás elleni vonalmenti mechanikai rögzítése tetőkön,  20 m épületmagasságig, vízszintes felületen, trapézlemez tetőkön, önfúró csavarokkal  és fém alátétekkel, vagy hüvelyes</t>
  </si>
  <si>
    <t>műanyag alátéttányérral</t>
  </si>
  <si>
    <t>Szigetelések rögzítése; PVC vízszigetelő lemezek sávszerű mechanikai rögzítése faltőben, illetve szigetelés vagy burkolat szintje felett minimum 25 cm magasságban, profilra hajtott fóliabádog szegéllyel,  maximum 25 cm távolságonként beütődübelekkel,</t>
  </si>
  <si>
    <t>önmetsző csavarokkal vagy facsavarokkal  az aljzatszerkezethez fogatva</t>
  </si>
  <si>
    <r>
      <t>Szerelőbeton készítése, .....minőségű betonból 6 cm vastagságig C8/10 - XN(H) földnedves kavicsbeton keverék CEM 32,5 pc. D</t>
    </r>
    <r>
      <rPr>
        <vertAlign val="subscript"/>
        <sz val="10"/>
        <rFont val="Arial Narrow"/>
        <family val="2"/>
      </rPr>
      <t>max</t>
    </r>
    <r>
      <rPr>
        <sz val="10"/>
        <rFont val="Arial Narrow"/>
        <family val="2"/>
      </rPr>
      <t xml:space="preserve"> = 16 mm, m = 6,2 finomsági modulussal </t>
    </r>
  </si>
  <si>
    <r>
      <t>Szigetelést védő beton készítése, .....minőségű betonból 5 cm vastagságig C16/20 - X0v(H) képlékeny kavicsbeton keverék CEM 32,5 pc. D</t>
    </r>
    <r>
      <rPr>
        <vertAlign val="subscript"/>
        <sz val="10"/>
        <rFont val="Arial Narrow"/>
        <family val="2"/>
      </rPr>
      <t>max</t>
    </r>
    <r>
      <rPr>
        <sz val="10"/>
        <rFont val="Arial Narrow"/>
        <family val="2"/>
      </rPr>
      <t xml:space="preserve"> = 16 mm, m = 6,6 </t>
    </r>
  </si>
  <si>
    <t>óra</t>
  </si>
  <si>
    <t>Beton alapozók felhordása, kézi erővel, Baumit Betonpromer tapadóhíd</t>
  </si>
  <si>
    <t>Oldalfalvakolat készítése, gépi felhordással, zsákos kiszerelésű szárazhabarcsból, sima, gipszes mész-gipsz vakolat, 1 cm vastagságban</t>
  </si>
  <si>
    <t>Mennyezetvakolat készítése 1 cm vastagságban, fém rabichálóval erősítve, simítóvakolattal</t>
  </si>
  <si>
    <t xml:space="preserve">Szabadon álló előtétfal készítése, üveggyapot szigetelőanyag kitöltéssel, 1 rtg. gipszkarton borítással, 50 mm széles profilvázra szerelve  + 50 mm szigetelőanyag </t>
  </si>
  <si>
    <t>Padlóburkolat lábazatának készítése</t>
  </si>
  <si>
    <t>Szilikon kitöltés negatív sarkokban</t>
  </si>
  <si>
    <t>Hajlaterősítő szalag elhelyezése</t>
  </si>
  <si>
    <t>Padlóburkolat</t>
  </si>
  <si>
    <t>Csempeburkolat</t>
  </si>
  <si>
    <t>Padlóburkolat kiegyenlítése textilburkolat alatt</t>
  </si>
  <si>
    <t>Geotextil elválasztó réteg elehelyezése átlapolással, 1 rtg.</t>
  </si>
  <si>
    <t>Födém, padló hőszigetelő anyag elhelyezése, vízszintes felületen, aljzatbeton alá, úsztató rétegként, EPS lemezzel Austrotherm AT-N100 PS hab hőszigetelés + technológiai fólia elhelyezésével</t>
  </si>
  <si>
    <t>Peremszigetelés</t>
  </si>
  <si>
    <t>vastagság: 150 mm</t>
  </si>
  <si>
    <t>Technológia szigetelés készítése, alajztbeton szerkezet alá, 1 rtg hőtükrös fólia terítés 10 cm-es átlapolással</t>
  </si>
  <si>
    <t>Födém, padló lépéshang szigetelő anyag elhelyezése, vízszintes felületen, aljzatbeton alá, úsztató rétegként, EPS lemezzel Austrotherm AT-L 2, 40 mm</t>
  </si>
  <si>
    <t>Hőtükrös technológiai szigetelés elhelyezése 1 rétegben</t>
  </si>
  <si>
    <t xml:space="preserve">Lábazatvakolat készítése, 2mm vastagságban </t>
  </si>
  <si>
    <t>Lábazatszigetelés készítése, 15 cm vastagságban (Austrotherm XPS TOP 30)</t>
  </si>
  <si>
    <t xml:space="preserve">"Teherhordó és kitöltő falazat készítése,
beton falazóblokk vagy zsaluzóelem termékekből,
150 mm falvastagságban,
150x500x250 mm-es méretű
beton zsaluzóelemből,
kitöltő betonnal, betonacél beépítéssel
ZS 15-as zsaluzóelem, 150/500/250 mm, C12/15-16/kissé képlékeny kavicsbeton, B 60.40:12 mm átmérőjű betonacél"
</t>
  </si>
  <si>
    <t>Betonfestés készítése zsalukő falon</t>
  </si>
  <si>
    <t>Külső fal; Hőszigetelések pincefalon, foltonként ragasztva vagy megtámasztva (rögzítés külön tételben), egy rétegben, extrudált polisztirolhab lemezzel AUSTROTHERM XPS TOP 30 extrudált polisztirolhab hőszigetelő lemez, lépcsős élkiképzéssel, 15 cm vastagságban</t>
  </si>
  <si>
    <t>Dörken lemez szivárgó geotextília kasírozással - Dörken Delta Terraxx kellő átlapolással elhelyezve</t>
  </si>
  <si>
    <t>Homlokzati vékonyvakolat készítése</t>
  </si>
  <si>
    <t>Külső fal; Hőszigetelések, foltonként ragasztva vagy megtámasztva (rögzítés külön tételben), egy rétegben, extrudált polisztirolhab lemezzel AUSTROTHERM AT-H 80 hőszigetelő lemez, lépcsős élkiképzéssel, 15 cm vastagságban</t>
  </si>
  <si>
    <t>Kompozit lemez, táblás homlokzatburkolat készítése</t>
  </si>
  <si>
    <t>Homlokzati hőszigetelés mechanikusan rögzítve, üvegszövetháló-erősítéssel,  kőzetgyapot homlokzati hőszigetelés, ragasztóporból képzett ragasztóba,tagolatlan, sík, függőleges falon, pl: Rockwool Frontrock Max-E, 15 cm</t>
  </si>
  <si>
    <t>Heraklith hőszigetelés elhelyezése attikafalon, 5 cm vastagságban</t>
  </si>
  <si>
    <t>Lejtésképző hőszigetelés attikafalon</t>
  </si>
  <si>
    <t>Attikafal szigetelése, 15 cm vastagságban. Pl: Austrotherm AT-N 150</t>
  </si>
  <si>
    <t>Szivárgó építése: perforált, körkörös bordázatú PVC dréncsőből - HEGLER SIROPLAST K NA 125 mm PVC dréncső</t>
  </si>
  <si>
    <t xml:space="preserve">DRÉNvezeték: termett talaj melletti kavicstöltés ( felső szivárgótest) kialakítása kulé kaviccsal (géppel-kézzel széthordva - terítve - feltöltve </t>
  </si>
  <si>
    <t>Tisztító, ellenőrző akna elhelyezése homokfogó nélkül KG PVC</t>
  </si>
  <si>
    <t>Műanyag fedlap elhelyezése ellenőrző akna tetején</t>
  </si>
  <si>
    <t>Szivárgó vezeték alatti beton-padozat készítése -lejtéssel - gyűjtőkút felé - betonszivattyús + kézi bedolgozással, léccel lehúzva,- C16 -24/KK kissé képlékeny kavicsbeton</t>
  </si>
  <si>
    <t xml:space="preserve">gyökérálló geotextíl  </t>
  </si>
  <si>
    <t>Holkerképzés</t>
  </si>
  <si>
    <t xml:space="preserve"> Profil elhelyezése drfénlemez felső szélén</t>
  </si>
  <si>
    <t xml:space="preserve"> </t>
  </si>
  <si>
    <t>Hegesztett betonacél háló szerelése tartószerkezetbe FERALPI 8K1515 építési síkháló; 5,00 x 2,15 m; 150 x 150 mm osztással Ø 5,00 / 5,00 BHB55.50</t>
  </si>
  <si>
    <t>Födém; Padló hőszigetelő anyag elhelyezése, vízszintes felületen, aljzatbeton alá, úsztató rétegként, expandált polisztirolhab lemezzel Austrotherm ATN100 polisztirolhab lemez 100 mm,</t>
  </si>
  <si>
    <t>Austrotherm 6,0 cm XPS TOP 30</t>
  </si>
  <si>
    <t xml:space="preserve">Ipari szekcionált kapu szerelése meghajtás nélkül, 3850x3600mm (SzxM, PLxPH) DITEC LISBON LSD szekcionált ipari kapu, NL normál sínvezetéssel (NLmax=460mm). 40mm vastag újbecsípődés ellen védett panellel kívül-belül RAL9010 színben, vagy kívül lásd alábbi standard színek.  
DOD 14 tengelyvégi motoros, TOTMAN működtetéssel, belső oldalon DOD DK FEL/LE/STOP nyomógombbal. DOD SBC láncos kioldóval vészeseti kézi működtetéshez, IL tetőkövető sínveztetés 
</t>
  </si>
  <si>
    <t xml:space="preserve">Ipari szekcionált kapu szerelése meghajtás nélkül, 3600x3600mm (SzxM, PLxPH) DITEC LISBON LSD szekcionált ipari kapu, NL normál sínvezetéssel (NLmax=460mm). 40mm vastag újbecsípődés ellen védett panellel kívül-belül RAL9010 színben, vagy kívül lásd alábbi standard színek.  
DOD 14 tengelyvégi motoros, TOTMAN működtetéssel, belső oldalon DOD DK FEL/LE/STOP nyomógombbal. DOD SBC láncos kioldóval vészeseti kézi működtetéshez, IL tetőkövető sínveztetés 
</t>
  </si>
  <si>
    <t>Ipari kapuhoz motoros meghatás szerelése</t>
  </si>
  <si>
    <t>A-01 jelű</t>
  </si>
  <si>
    <t>Hőhídmentes kültéri ajtó beépítése 100/231 méretű</t>
  </si>
  <si>
    <t>Hőhídmentes kültéri ajtó beépítése 200/231 méretű</t>
  </si>
  <si>
    <t>A-02 jelű</t>
  </si>
  <si>
    <t>Hőhídmentes kültéri ajtó beépítése 150/231 méretű</t>
  </si>
  <si>
    <t>A-03 jelű</t>
  </si>
  <si>
    <t>Hőhídmentes kültéri ablak beépítése 120/75 méretű</t>
  </si>
  <si>
    <t>Ab-1 jelű</t>
  </si>
  <si>
    <t>Hőhídmentes kültéri ablak beépítése 120/197 méretű</t>
  </si>
  <si>
    <t>Ab-2 jelű</t>
  </si>
  <si>
    <t>Ab-3 jelű</t>
  </si>
  <si>
    <t>Hőhídmentes kültéri ablak beépítése 60/60 méretű</t>
  </si>
  <si>
    <t>Ab-4 jelű</t>
  </si>
  <si>
    <t>Hőhídmentes kültéri ablak beépítése 110/100 méretű</t>
  </si>
  <si>
    <t>Ab-5 jelű</t>
  </si>
  <si>
    <t>B-1 jelű</t>
  </si>
  <si>
    <t>Beltéri ablak beépítése 100/210 méretű</t>
  </si>
  <si>
    <t>Beltéri ajtó beépítése 76/213 méretű</t>
  </si>
  <si>
    <t>B-10 jelű</t>
  </si>
  <si>
    <t>Beltéri ablak beépítése 120/120 méretű</t>
  </si>
  <si>
    <t>B-11 jelű</t>
  </si>
  <si>
    <t>B-2 jelű</t>
  </si>
  <si>
    <t>Beltéri ajtó beépítése 88/213 méretű</t>
  </si>
  <si>
    <t>B-3 jelű</t>
  </si>
  <si>
    <t>Beltéri ajtó beépítése 101/213 méretű</t>
  </si>
  <si>
    <t>B-4 jelű</t>
  </si>
  <si>
    <t>B-5 jelű</t>
  </si>
  <si>
    <t>B-6 jelű</t>
  </si>
  <si>
    <t>B-7 jelű</t>
  </si>
  <si>
    <t>B-8 jelű</t>
  </si>
  <si>
    <t>Beltéri ajtó beépítése 151/213 méretű</t>
  </si>
  <si>
    <t>B-9 jelű</t>
  </si>
  <si>
    <r>
      <t>Fémszerkezetű üvegfal elhelyezése 5,01-10,00 m</t>
    </r>
    <r>
      <rPr>
        <vertAlign val="superscript"/>
        <sz val="10"/>
        <rFont val="Arial Narrow"/>
        <family val="2"/>
      </rPr>
      <t>2</t>
    </r>
    <r>
      <rPr>
        <sz val="10"/>
        <rFont val="Arial Narrow"/>
        <family val="2"/>
      </rPr>
      <t>/db között Üvegezett acél vázszerkezet 5800/5950 mm</t>
    </r>
  </si>
  <si>
    <t>F-1 jelű</t>
  </si>
  <si>
    <r>
      <t>Fémszerkezetű üvegfal elhelyezése 5,01-10,00 m</t>
    </r>
    <r>
      <rPr>
        <vertAlign val="superscript"/>
        <sz val="10"/>
        <rFont val="Arial Narrow"/>
        <family val="2"/>
      </rPr>
      <t>2</t>
    </r>
    <r>
      <rPr>
        <sz val="10"/>
        <rFont val="Arial Narrow"/>
        <family val="2"/>
      </rPr>
      <t>/db között Üvegezett acél vázszerkezet 4900x5950 mm</t>
    </r>
  </si>
  <si>
    <t>F-2 jelű</t>
  </si>
  <si>
    <r>
      <t>Fémszerkezetű üvegfal elhelyezése 5,01-10,00 m</t>
    </r>
    <r>
      <rPr>
        <vertAlign val="superscript"/>
        <sz val="10"/>
        <rFont val="Arial Narrow"/>
        <family val="2"/>
      </rPr>
      <t>2</t>
    </r>
    <r>
      <rPr>
        <sz val="10"/>
        <rFont val="Arial Narrow"/>
        <family val="2"/>
      </rPr>
      <t>/db között Üvegezett acél vázszerkezet 3600x2870 mm</t>
    </r>
  </si>
  <si>
    <t>F-3 jelű</t>
  </si>
  <si>
    <t>Acélszerkezetek elhelyezése (St-01 terv szerint)</t>
  </si>
  <si>
    <t>Pomáz - Csarnok és irodaépület kivitelezési munkái</t>
  </si>
  <si>
    <t>FAD</t>
  </si>
  <si>
    <r>
      <t>technológiával, vibrátoros tömörítéssel C20/25 - XC1 képlékeny kavicsbeton keverék CEM 52,5 pc. D</t>
    </r>
    <r>
      <rPr>
        <vertAlign val="subscript"/>
        <sz val="10"/>
        <color indexed="8"/>
        <rFont val="Arial Narrow"/>
        <family val="2"/>
      </rPr>
      <t>max</t>
    </r>
    <r>
      <rPr>
        <sz val="10"/>
        <color indexed="8"/>
        <rFont val="Arial Narrow"/>
        <family val="2"/>
      </rPr>
      <t xml:space="preserve"> = 32 mm, m = 6,0 finomsági modulussal</t>
    </r>
  </si>
  <si>
    <r>
      <t>Vasbeton gerenda készítése,  X0v(H), XC1, XC2, XC3 környezeti osztályú,  kissé képlékeny vagy képlékeny konzisztenciájú betonból, betonszivattyús technológiával, vibrátoros tömörítéssel, 400 cm</t>
    </r>
    <r>
      <rPr>
        <vertAlign val="superscript"/>
        <sz val="10"/>
        <color indexed="8"/>
        <rFont val="Arial Narrow"/>
        <family val="2"/>
      </rPr>
      <t>2</t>
    </r>
    <r>
      <rPr>
        <sz val="10"/>
        <color indexed="8"/>
        <rFont val="Arial Narrow"/>
        <family val="2"/>
      </rPr>
      <t xml:space="preserve"> keresztmetszetig C25/30 - X0v(H) kissé képlékeny kavicsbeton</t>
    </r>
  </si>
  <si>
    <r>
      <t>Betonfal készítése  XN(H), X0b(H), X0v(H) környezeti osztályú, kissé képlékeny vagy képlékeny konzisztenciájú betonból, 24 cm vastagságig C30/37 - X0b(H) képlékeny kavicsbeton keverék CEM 52,5 pc. D</t>
    </r>
    <r>
      <rPr>
        <vertAlign val="subscript"/>
        <sz val="10"/>
        <color indexed="8"/>
        <rFont val="Arial Narrow"/>
        <family val="2"/>
      </rPr>
      <t>max</t>
    </r>
    <r>
      <rPr>
        <sz val="10"/>
        <color indexed="8"/>
        <rFont val="Arial Narrow"/>
        <family val="2"/>
      </rPr>
      <t xml:space="preserve"> = 32 mm, m = 7,2 finomsági modulussal (Támfal)</t>
    </r>
  </si>
  <si>
    <r>
      <t>technológiával, vibrátoros tömörítéssel C25/30 - X0v(H) kissé képlékeny kavicsbeton keverék CEM 52,5 pc. D</t>
    </r>
    <r>
      <rPr>
        <vertAlign val="subscript"/>
        <sz val="10"/>
        <color indexed="8"/>
        <rFont val="Arial Narrow"/>
        <family val="2"/>
      </rPr>
      <t>max</t>
    </r>
    <r>
      <rPr>
        <sz val="10"/>
        <color indexed="8"/>
        <rFont val="Arial Narrow"/>
        <family val="2"/>
      </rPr>
      <t xml:space="preserve"> = 16 mm, m = 6,5 finomsági modulussal</t>
    </r>
  </si>
  <si>
    <r>
      <t>keverék CEM 52,5 pc. D</t>
    </r>
    <r>
      <rPr>
        <vertAlign val="subscript"/>
        <sz val="10"/>
        <color indexed="8"/>
        <rFont val="Arial Narrow"/>
        <family val="2"/>
      </rPr>
      <t>max</t>
    </r>
    <r>
      <rPr>
        <sz val="10"/>
        <color indexed="8"/>
        <rFont val="Arial Narrow"/>
        <family val="2"/>
      </rPr>
      <t xml:space="preserve"> = 16 mm, m = 6,5 finomsági modulussal</t>
    </r>
  </si>
  <si>
    <r>
      <t>Vasbeton koszorú készítése, X0v(H), XC1, XC2, XC3 környezeti osztályú, kissé képlékeny vagy képlékeny konzisztenciájú betonból, betonszivattyús technológiával, vibrátoros tömörítéssel, 400 cm</t>
    </r>
    <r>
      <rPr>
        <vertAlign val="superscript"/>
        <sz val="10"/>
        <color indexed="8"/>
        <rFont val="Arial Narrow"/>
        <family val="2"/>
      </rPr>
      <t>2</t>
    </r>
    <r>
      <rPr>
        <sz val="10"/>
        <color indexed="8"/>
        <rFont val="Arial Narrow"/>
        <family val="2"/>
      </rPr>
      <t xml:space="preserve"> keresztmetszetig C25/30 - X0v(H) kissé képlékeny kavicsbeton</t>
    </r>
  </si>
  <si>
    <r>
      <t>X0v(H) kissé képlékeny kavicsbeton keverék CEM 52,5 pc. D</t>
    </r>
    <r>
      <rPr>
        <vertAlign val="subscript"/>
        <sz val="10"/>
        <color indexed="8"/>
        <rFont val="Arial Narrow"/>
        <family val="2"/>
      </rPr>
      <t>max</t>
    </r>
    <r>
      <rPr>
        <sz val="10"/>
        <color indexed="8"/>
        <rFont val="Arial Narrow"/>
        <family val="2"/>
      </rPr>
      <t xml:space="preserve"> = 16 mm, m = 6,5 finomsági modulussal</t>
    </r>
  </si>
  <si>
    <r>
      <t xml:space="preserve">Talajnedvesség elleni szigetelés; </t>
    </r>
    <r>
      <rPr>
        <b/>
        <sz val="10"/>
        <color indexed="8"/>
        <rFont val="Times New Roman"/>
        <family val="1"/>
      </rPr>
      <t>Vízszintes</t>
    </r>
    <r>
      <rPr>
        <sz val="10"/>
        <color indexed="8"/>
        <rFont val="Times New Roman"/>
        <family val="1"/>
      </rPr>
      <t xml:space="preserve"> felületen, egy rétegben,  1rtg 4,0mm vastagVillas E-G 45 SBS  modifikált bitumenes 
  zárólemez modifikált bitumenes zárólemez talajnedvesség elleni szigetelés teljes felületén lángolvasztva,10 cm átfedésekkel fektetve</t>
    </r>
  </si>
  <si>
    <r>
      <t xml:space="preserve">Talajnedvesség elleni szigetelés; Bitumenes lemez szigetelés aljzatának kellősítése, egy rétegben, </t>
    </r>
    <r>
      <rPr>
        <b/>
        <sz val="10"/>
        <color indexed="8"/>
        <rFont val="Arial Narrow"/>
        <family val="2"/>
      </rPr>
      <t>függőleges</t>
    </r>
    <r>
      <rPr>
        <sz val="10"/>
        <color indexed="8"/>
        <rFont val="Times New Roman"/>
        <family val="1"/>
      </rPr>
      <t xml:space="preserve"> felületen, oldószeres hideg bitumenmázzal (száraz felületen) SIPLAST PRIMER SPEED SBS oldószeres bitumenes alapozó</t>
    </r>
  </si>
  <si>
    <r>
      <t xml:space="preserve">átlapolásoknál teljes felületen hengerelve leragasztva VILLAS Villaself SK, AL+üvegfátyol hordozórétegű, 1,5 mm névleges vastagságú, elasztomerbitumenes (SBS modifikált) lemez </t>
    </r>
    <r>
      <rPr>
        <sz val="10"/>
        <color indexed="8"/>
        <rFont val="Times New Roman CE"/>
        <family val="0"/>
      </rPr>
      <t>pe fólia</t>
    </r>
  </si>
  <si>
    <r>
      <t xml:space="preserve">Lapostető hő- és hangszigetelése; Egyenes rétegrendű nemjárható lapostetőn vagy extenzív zöldtetőn,  vízszintes és függőleges felületen (rögzítés külön tételben), két rétegben, lépésálló kőzetgyapot lemezzel </t>
    </r>
    <r>
      <rPr>
        <sz val="10"/>
        <color indexed="8"/>
        <rFont val="Times New Roman CE"/>
        <family val="0"/>
      </rPr>
      <t>ROCKWOOL Monrock Max E inhomogén (kétrétegű)</t>
    </r>
  </si>
  <si>
    <r>
      <t xml:space="preserve">Talajnedvesség elleni szigetelés; Bitumenes lemez szigetelés aljzatának kellősítése, egy rétegben, </t>
    </r>
    <r>
      <rPr>
        <b/>
        <sz val="10"/>
        <color indexed="8"/>
        <rFont val="Times New Roman"/>
        <family val="1"/>
      </rPr>
      <t>vízszintes</t>
    </r>
    <r>
      <rPr>
        <sz val="10"/>
        <color indexed="8"/>
        <rFont val="Times New Roman"/>
        <family val="1"/>
      </rPr>
      <t xml:space="preserve"> felületen, oldószeres hideg bitumenmázzal (száraz felületen) SIPLAST PRIMER SPEED SBS oldószeres bitumenes alapozó</t>
    </r>
  </si>
  <si>
    <r>
      <t xml:space="preserve">Talajnedvesség elleni szigetelés; </t>
    </r>
    <r>
      <rPr>
        <b/>
        <sz val="10"/>
        <color indexed="8"/>
        <rFont val="Times New Roman"/>
        <family val="1"/>
      </rPr>
      <t>Vízszintes</t>
    </r>
    <r>
      <rPr>
        <sz val="10"/>
        <color indexed="8"/>
        <rFont val="Times New Roman"/>
        <family val="1"/>
      </rPr>
      <t xml:space="preserve"> felületen, egy rétegben,  1rtg 4,0mm vastag E-G 45 SBS  modifikált bitumenes 
  zárólemez modifikált bitumenes zárólemez talajnedvesség elleni szigetelés teljes felületén lángolvasztva,10 cm átfedésekkel fektetve</t>
    </r>
  </si>
  <si>
    <r>
      <t xml:space="preserve">Talajnedvesség elleni szigetelés; </t>
    </r>
    <r>
      <rPr>
        <b/>
        <sz val="10"/>
        <color indexed="8"/>
        <rFont val="Times New Roman"/>
        <family val="1"/>
      </rPr>
      <t>függőleges</t>
    </r>
    <r>
      <rPr>
        <sz val="10"/>
        <color indexed="8"/>
        <rFont val="Times New Roman"/>
        <family val="1"/>
      </rPr>
      <t>felületen, egy rétegben,  2rtg 4,0mm vastag E-G 45 SBS  modifikált bitumenes 
  zárólemez modifikált bitumenes zárólemez talajnedvesség elleni szigetelés teljes felületén lángolvasztva,10 cm átfedésekkel fektetve</t>
    </r>
  </si>
  <si>
    <t>Lemezalap hőszigetelése mechanikusan rögzítve, függőleges felleten, formahabosított XPS lemezzel. Vtg: 50 mm ?????</t>
  </si>
  <si>
    <t>polisztirolhab hőszigetelő lemez, 1000x500x250 mm</t>
  </si>
  <si>
    <t>Egy. Vb. Szerkezetek elhelyezése</t>
  </si>
  <si>
    <t xml:space="preserve"> Kelt:  2018.02.20.</t>
  </si>
  <si>
    <t>Kehelyalapok készítése földmunkával, betonozással együtt kompletten</t>
  </si>
  <si>
    <t xml:space="preserve">Nagy kiterjedésű fémtárgy,tartószerkezet EPH  bekötése </t>
  </si>
  <si>
    <t xml:space="preserve">Műanyag védőcső elhelyezése falba süllyesztve, nyomvonal kijelöléssel, gipszkarton falban  elágazódobozokkal komplett                                                                                                                                                                                                                                                                                                                                                                                                                                                                                                                                                                                                                                                                                                                                                                                                                                                                                                                                                                                                                                                                                                                                                                                                                                                                                                                                                                                                                                                                                                                                                                                                                                                                                                                                                                                                                                                                                                                                                                                                                                                                                                                                                                                                                                                                                                                                                                                                                                                                                                                                                                                                                                                                                                                                                                                                                                                                                                                                                                                                                                                                                                                                                                                                                                                                                                                                                                                                                                                                                                                                                                                                                                                                                                                                                                                                                                                                                                                                                                                                                                                                                                                                                                                                                                                                                                                                                                                                                                                                                                                                                                                                                                                                                                                                                                                                                                                                                                                                                                                                                                                                                                                                                                                                                                                                                                                                                                                                                                                                                                                                                                                                                                                                                                                                                                                                                                                                                                                                                                                                                                                                                                                                                                                                                                                                                                                                                                                                                                                                                                                                                                                                                                                                                                                                                                                                                                                                                                                                                                                                                                                                                                                                                                                                                                                                                                                                                                                                                                                                                                                                                                                                                                                                                                                                                                                                                                                                                                                                                                                                                                                                                                                                                                                                                                                                                                                                                                                                                                                                                                                                                                                                                                                                                                                                                                                                                                                                                                                                                                                                                                                                                                                                                                                                                                                                                                                                                                                                                                                                                                                                                                                                                                                                                                                                                                                                                                                                                                                                                                                                                                                                                                                                                                                                                                                                                                                                                                                                                                                                                                                                                                                                                                                                                                                                                                                                                                                                                                                                                                                                                                                                                                                                                                                                                                                                                                                                                                                                                                                                                                                                                                                                                                                                                                                                                                                                                                                                                                                                                                                                                                                                                                                                                                                                                                                                                                                                                                                                                                                                                                                                                                                                                                                                                                                                                                                                                                                                                                                                                                                                                                                                                                                                                                                                                                                                                                                                                                                                                                                                                                                                                                                                                                                                                                                                                                                                                                                                                                                                                                                                                                                                                                                                                                                                                                                                                                                                                                                                                                                                                                                                                                                                                                                                                                                                                                                                                                                                                                                                                                                                                                                                                                                                                                                                                                                                                                                                                                                                                                                                                                                                                                                                                                                                                                                                                                                                                                                                                                                                                                                                                                                                                                                                                                                                                                                                                                                                                                                                                                                                                                                                                                                                                                                                                                                                                                                                                                                                                                                                                                                                                                                                                                                                                                                                                                                                                                                                                                                                                                                                                                                                                                                                                                                                                                                                                                                                                                                                                                                                                                                                                                                                                                                                                                                                                                                                                                                                                                                                                                                                                                                                                                                                                                                                                                                                                                                                                                                                                                                                                                                                                                                                                                                                                                                                                                                                                                                                                                                                                                                                                                                                                                                                                                                                                                                                                                                                                                                                                                                                                                                                                                                                                                                                                                                                                                                                                                                                                                                                                                                                                                                                                                                                                                                                                                                                                                                                                                                                                                                                                                                                                                                                                                                                                                                                                                                                                                                                                                                                                                                                                                                                                                                                                                                                                                                                                                                                                                                                                                                                                             </t>
  </si>
  <si>
    <t>átm. 16 mm MŰIII</t>
  </si>
  <si>
    <t xml:space="preserve">Műanyag védőcső elhelyezése  falon kívűl bilincstartószerkezetre , nyomvonal kijelöléssel, tartóelhelyezéssel ,elágazódobozokkal komplett                                                                                                                                                                                                                                                                                                                                                                                                                                                                                                                                                                                                                                                                                                                                                                                                                                                                                                                                                                                                                                                                                                                                                                                                                                                                                                                                                                                                                                                                                                                                                                                                                                                                                                                                                                                                                                                                                                                                                                                                                                                                                                                                                                                                                                                                                                                                                                                                                                                                                                                                                                                                                                                                                                                                                                                                                                                                                                                                                                                                                                                                                                                                                                                                                                                                                                                                                                                                                                                                                                                                                                                                                                                                                                                                                                                                                                                                                                                                                                                                                                                                                                                                                                                                                                                                                                                                                                                                                                                                                                                                                                                                                                                                                                                                                                                                                                                                                                                                                                                                                                                                                                                                                                                                                                                                                                                                                                                                                                                                                                                                                                                                                                                                                                                                                                                                                                                                                                                                                                                                                                                                                                                                                                                                                                                                                                                                                                                                                                                                                                                                                                                                                                                                                                                                                                                                                                                                                                                                                                                                                                                                                                                                                                                                                                                                                                                                                                                                                                                                                                                                                                                                                                                                                                                                                                                                                                                                                                                                                                                                                                                                                                                                                                                                                                                                                                                                                                                                                                                                                                                                                                                                                                                                                                                                                                                                                                                                                                                                                                                                                                                                                                                                                                                                                                                                                                                                                                                                                                                                                                                                                                                                                                                                                                                                                                                                                                                                                                                                                                                                                                                                                                                                                                                                                                                                                                                                                                                                                                                                                                                                                                                                                                                                                                                                                                                                                                                                                                                                                                                                                                                                                                                                                                                                                                                                                                                                                                                                                                                                                                                                                                                                                                                                                                                                                                                                                                                                                                                                                                                                                                                                                                                                                                                                                                                                                                                                                                                                                                                                                                                                                                                                                                                                                                                                                                                                                                                                                                                                                                                                                                                                                                                                                                                                                                                                                                                                                                                                                                                                                                                                                                                                                                                                                                                                                                                                                                                                                                                                                                                                                                                                                                                                                                                                                                                                                                                                                                                                                                                                                                                                                                                                                                                                                                                                                                                                                                                                                                                                                                                                                                                                                                                                                                                                                                                                                                                                                                                                                                                                                                                                                                                                                                                                                                                                                                                                                                                                                                                                                                                                                                                                                                                                                                                                                                                                                                                                                                                                                                                                                                                                                                                                                                                                                                                                                                                                                                                                                                                                                                                                                                                                                                                                                                                                                                                                                                                                                                                                                                                                                                                                                                                                                                                                                                                                                                                                                                                                                                                                                                                                                                                                                                                                                                                                                                                                                                                                                                                                                                                                                                                                                                                                                                                                                                                                                                                                                                                                                                                                                                                                                                                                                                                                                                                                                                                                                                                                                                                                                                                                                                                                                                                                                                                                                                                                                                                                                                                                                                                                                                                                                                                                                                                                                                                                                                                                                                                                                                                                                                                                                                                                                                                                                                                                                                                                                                                                                                                                                                                                                                                                                                                                                                                                                                                                                                                                                                                                                                                                                                                                                                                                                                                                                                                                                                                                                                                                                                                                                                                                                             </t>
  </si>
  <si>
    <t>átm. 16 mm MŰI</t>
  </si>
  <si>
    <t>átm. 29 mm MŰI</t>
  </si>
  <si>
    <t>Kettős műanyagszigetelésű rézvezetős kábelszerű NYM 400/750V vezeték  védőcsőbe húzva,</t>
  </si>
  <si>
    <r>
      <t>3x1,5 mm</t>
    </r>
    <r>
      <rPr>
        <vertAlign val="superscript"/>
        <sz val="10"/>
        <rFont val="Arial Narrow"/>
        <family val="2"/>
      </rPr>
      <t>2</t>
    </r>
  </si>
  <si>
    <r>
      <t>5x2,5 mm</t>
    </r>
    <r>
      <rPr>
        <vertAlign val="superscript"/>
        <sz val="10"/>
        <rFont val="Arial Narrow"/>
        <family val="2"/>
      </rPr>
      <t>2</t>
    </r>
  </si>
  <si>
    <r>
      <t>3x2,5 mm</t>
    </r>
    <r>
      <rPr>
        <vertAlign val="superscript"/>
        <sz val="10"/>
        <rFont val="Arial Narrow"/>
        <family val="2"/>
      </rPr>
      <t>2</t>
    </r>
  </si>
  <si>
    <r>
      <t>5x6mm</t>
    </r>
    <r>
      <rPr>
        <vertAlign val="superscript"/>
        <sz val="10"/>
        <rFont val="Arial Narrow"/>
        <family val="2"/>
      </rPr>
      <t>2</t>
    </r>
  </si>
  <si>
    <t xml:space="preserve">Műanyag szigetelésű, hajlékony sodrott eres rézvezetős MkH  vezeték, védőcsőbe húzva, </t>
  </si>
  <si>
    <r>
      <t>6mm</t>
    </r>
    <r>
      <rPr>
        <vertAlign val="superscript"/>
        <sz val="10"/>
        <rFont val="Arial Narrow"/>
        <family val="2"/>
      </rPr>
      <t>2</t>
    </r>
  </si>
  <si>
    <t>Gyengeáramú kábelezés, kamera, riasztó, infra sorompó</t>
  </si>
  <si>
    <t>I. s., kulcsos kapcsoló 10A, 250V fali szerelvénydobozzal /Nfk / NAPPALI FŐKAPCSOLÓ + az egység neve felirattal</t>
  </si>
  <si>
    <t>Informatikai csatlakozó</t>
  </si>
  <si>
    <t>4P+f, 16A, 400V dugaszolóaljzat /D1/</t>
  </si>
  <si>
    <t>Vizesblokk infra Wc öblítés</t>
  </si>
  <si>
    <r>
      <t xml:space="preserve">Falon kívűli dugaszolóaljzatok </t>
    </r>
    <r>
      <rPr>
        <sz val="10"/>
        <rFont val="Arial Narrow"/>
        <family val="2"/>
      </rPr>
      <t>, fehér színben,  azonos típuscsaládból, építész válsztása szerint  felszerelve, bekötve  fényes fehér felszerelve, bekötve</t>
    </r>
  </si>
  <si>
    <t>2P+f, 16A, 250V dugaszolóaljzat, /DF /</t>
  </si>
  <si>
    <r>
      <t>Falon kívüli,</t>
    </r>
    <r>
      <rPr>
        <sz val="10"/>
        <rFont val="Arial Narrow"/>
        <family val="2"/>
      </rPr>
      <t xml:space="preserve"> , IP54 </t>
    </r>
    <r>
      <rPr>
        <b/>
        <sz val="10"/>
        <rFont val="Arial Narrow"/>
        <family val="2"/>
      </rPr>
      <t>védettségű</t>
    </r>
    <r>
      <rPr>
        <sz val="10"/>
        <rFont val="Arial Narrow"/>
        <family val="2"/>
      </rPr>
      <t xml:space="preserve"> . szerelvények</t>
    </r>
  </si>
  <si>
    <t>Műanyagtokozott ipari kapcsolók, falon kívül szerelve, 2-2 db tömszelencével KKM (III.s. 25A)</t>
  </si>
  <si>
    <t>Horganyzott perforált acél kábeltartószerkezet helyszínen méretre alakítva, felszerelve a szükséges függesztő, vagy oldalfali konzol tartóelemekkel, szerelési apróanyagokkal felszerelve</t>
  </si>
  <si>
    <t>100*50*0,75mm</t>
  </si>
  <si>
    <t>Az elosztó berendezések terv szerint minősített gyártóval elkészített egységes készülékezéssel rendelkező gyárilag előszerelt berendezések, maszkos ajtós kivitelben, készülék feliratozással, leágazások sorkapocsra kikábelezve, szerelési nyilatkozattal és minősítő irattal, megvalósulási dokumentációval, helyszínre szállítva, a szükséges tatószerkezettel, felszerelve, bekötve</t>
  </si>
  <si>
    <t>Elosztók</t>
  </si>
  <si>
    <t xml:space="preserve">  gyárilag összeszerelve, komplett, huzalozva, felirati táblákkal, bekötve,falon kívűli műanyag  moduláris feépítéssel, maszkos teli ajtós kivitelben,</t>
  </si>
  <si>
    <t>Kábel szigetelés ellenállás mérés</t>
  </si>
  <si>
    <t>Érintésvédelmi mérés és jegyzőkönyv készítés</t>
  </si>
  <si>
    <t>Üzembe helyezés előtti első szabványossági felülvizsgálat és jegyzőkönyvezés</t>
  </si>
  <si>
    <t>Betonalapföldelés Na 8 köracélból betonszerelési munkák során az épületalapban elhelyezve, hegesztett kötéseknél, acél pilléreknél felállással, pillérbekötéssel, mérési pont kialakítással ( 19 db )</t>
  </si>
  <si>
    <t>Átadási,megvalósulási terv dokumnetációkészítése</t>
  </si>
  <si>
    <t xml:space="preserve">Elosztó tervek elhelyezése az elosztókban,feliratozások elkészítése </t>
  </si>
  <si>
    <t>Fénycső armatúra, függesztve szerelve</t>
  </si>
  <si>
    <t xml:space="preserve"> Kültéri oldalfara szerelt lámpatest</t>
  </si>
  <si>
    <t xml:space="preserve">Függeszett két oldalas menekülési irányjelző  lámpatest, 1 óra áthidalási idővel, készenléti  üzemű kivitel, fényforrással komplett felszerelve, bekötve </t>
  </si>
  <si>
    <t>EPH csomópont kialakítása elosztó mellett</t>
  </si>
  <si>
    <t>Fejezet összesen:</t>
  </si>
  <si>
    <r>
      <t>2x1,5 mm</t>
    </r>
    <r>
      <rPr>
        <vertAlign val="superscript"/>
        <sz val="10"/>
        <rFont val="Arial Narrow"/>
        <family val="2"/>
      </rPr>
      <t>2</t>
    </r>
  </si>
  <si>
    <r>
      <t>Süllyesztett kapcsolók és dugaszolóaljzatok</t>
    </r>
    <r>
      <rPr>
        <sz val="10"/>
        <rFont val="Arial Narrow"/>
        <family val="2"/>
      </rPr>
      <t xml:space="preserve"> falba süllyesztve, fehér színben, sorolható kivitelben, egymás melleti szerelvények sorolva, felszerelve, bekötve azonos típuscsaládból, megrendelő  válsztása szerint  felszerelve, bekötve, fényes fehér felszerelve, bekötve</t>
    </r>
  </si>
  <si>
    <t>Múanyag vezetékcsatorna fedéllel, a szükséges toldő elágízó és tartóelemekkel helyszínen méretre végva felszerelve</t>
  </si>
  <si>
    <t>100*50mm</t>
  </si>
  <si>
    <t>Gépészeti vezérlés kábelezés, bekötés</t>
  </si>
  <si>
    <t xml:space="preserve">Lámpatestek fényforrással,  tartószerkezettel,felszereléssel, bekötéssel komplett A lámpatesteknek Gyártói CE igazolással kell rendelkezniük. 
A lámpatestek meg kell feleljenek, a lámpatestekre vonatkozó összes villamos szabványnak.   A termékek feleljenek meg a  62/2006 (VIII.31.) GKM rendelet az elektromágneses összeférhetőségről és a 79/1997(XII.31. IKIM rendelet az egyes villamossági termékek biztonsági követelményeiről és azoknak való megfelelőség értékeléséről szóló rendeletekben foglaltaknak ) A lámpatesteket, azok minősító iratait  a megrendelőnek be kell mutatni , csak az elfogadott világítótest építhető be. A választott lámpatestettel elvégzett világítástechnikai méretezéssel igazolni szükséges az előírt megvilágítási szint meglétét
</t>
  </si>
  <si>
    <t xml:space="preserve">Álmennyezetbe süllyesztett fényforrás előre kiképzett helyre komplett felszerelve, bekötve  </t>
  </si>
  <si>
    <t>Műanyag búrás bútorvilágító</t>
  </si>
  <si>
    <t>Oldalfali lámpatest</t>
  </si>
  <si>
    <t>Tételszám</t>
  </si>
  <si>
    <t xml:space="preserve">Hőszivattyúk teepítése gépészeti terv szerint </t>
  </si>
  <si>
    <t>Vizes berendezési tárgyak bűzelzáróinak felszerelése, fürdőkádhoz-zuhanytálcához, HL514/SN, Zuhanytálca szifon d 52mm-es lyukhoz, vízszintes DN40/50x6/4", elfordítható gömbcsuklós kimenettel, d 86 mm nemesacél fedéllel</t>
  </si>
  <si>
    <t>82-009-31.3-0135102</t>
  </si>
  <si>
    <t>43.</t>
  </si>
  <si>
    <t>Zuhanytálca vagy zuhanykabin elhelyezése és bekötése, zuhanytálca, csaptelep és szifon nélkül, acryl kivitelben 80 cm-es oldalhosszúságig, M-Akryl ZENO 80 akryl zuhanytálca íves, 80x18x5,5</t>
  </si>
  <si>
    <t>82-009-9.2.2.1-0318919</t>
  </si>
  <si>
    <t>42.</t>
  </si>
  <si>
    <t>Szakaszos üzemű háztartási vízlágyító berendezés elhelyezése és vízoldali bekötése ioncserélő gyantatöltettel, gyantaoszloppal összeépített sóoldó tartállyal, kerülőági csatlakozó szerelvénycsoporttal, menetes csatlakozással, DN 25-ig, BWT AQA perla BIO 50 gyantaágyfertőtlenítővel ellátott vízlágyító, szerelvényblokkal, 0,6-1,3 m3/h térfogatáram, Cikkszám: B0044941M</t>
  </si>
  <si>
    <t>82-031-5.2.1-0557497</t>
  </si>
  <si>
    <t>41.</t>
  </si>
  <si>
    <t>Elektromos melegvíztermelő és tároló berendezés elhelyezése, tartozékokkal, szerelvényekkel, vízoldali bekötéssel, elektromos bekötés nélkül, 80,01- 200 liter között, HAJDU IDE - 150F zártrendszerű elektromos forróvíztároló, fali vízszintes kivitelű, 150 literes tűzzománcozott acél tartállyal, aktív anódos védelemmel, kombinált biztonsági szeleppel, 2,4 kW elektromos teljesítmény</t>
  </si>
  <si>
    <t>82-004-1.3-0353225</t>
  </si>
  <si>
    <t>40.</t>
  </si>
  <si>
    <t>Adagoló (szappan, tusfürdő, fertőtlenítő, kézkrém, illatosító) és tartozékainak elhelyezése, falra szerelt kivitelben, MERIDA D11 Plastic karos kézfertőtlenítő folyadék adagoló, 1000 ml, EU palack kompatibilis, fehér, fém karral, szél: 10 cm, mag: 38 cm, mély: 15 cm</t>
  </si>
  <si>
    <t>82-016-2.1-0222101</t>
  </si>
  <si>
    <t>39.</t>
  </si>
  <si>
    <t>Papíradagolók elhelyezése falra szerelt kivitelben, MERIDA Modular Midi T1mod toalettpapír tartó ABS műa. ABS műa. papír átm:23/315 m, spec. kulccsal nyitható, szél:28 cm, mag:30 cm, mély:13 cm</t>
  </si>
  <si>
    <t>82-016-3.1-0222121</t>
  </si>
  <si>
    <t>38.</t>
  </si>
  <si>
    <t>Papíradagolók elhelyezése falra szerelt kivitelben, MERIDA Modular Maxi H1mod hajtogatott papírtörölköző tartó Z/C, ABS műa. 500 darabos, spec.kulccsal nyitható, szél:29 cm, mag:40 cm, mély:14 cm</t>
  </si>
  <si>
    <t>82-016-3.1-0222111</t>
  </si>
  <si>
    <t>37.</t>
  </si>
  <si>
    <t>Piperetárgyak elhelyezése egy-három helyen felerősítve, WC-kefe tartóval, Green Clean - Fali WC-kefe, rozsdamentes acél, AISI 430, selyem matt, falra szerelhető kivehető belső tartállyal, Méretek: 95x267x110 mm, B01016SN</t>
  </si>
  <si>
    <t>82-016-1.1.9-0391451</t>
  </si>
  <si>
    <t>36.</t>
  </si>
  <si>
    <t>Manométer elhelyezése, lemezházas, Manométer lemezházas, M 20 x 1,5 menettel 1,6 % pontossággal PM 1012 típus, átmérő 100 mm Méréshatár: 0-4.0;0-6.0;0-10;0-16;0-25 bar</t>
  </si>
  <si>
    <t>82-005-16.2-0120122</t>
  </si>
  <si>
    <t>35.</t>
  </si>
  <si>
    <t>Fali tűzcsapszekrény elhelyezése, tartozékokkal összeszerelve, oltó vízvezetékhez, falba süllyesztve, előre kialakított falfülkébe, 2" (52 szerelvényekkel), Csolnoki Szerelvénygyártó V1-C 650x450x250 mm tűzcsapszekrény, CE min., lemezajtóval, tömlőtartó paddal, vízbekötés: hátul, oldalt, falba süllyesztett, Csz.: 01 8100 0990 07</t>
  </si>
  <si>
    <t>82-021-1.3.1.3-0210427</t>
  </si>
  <si>
    <t>34.</t>
  </si>
  <si>
    <t>Kétoldalon menetes vagy roppantógyűrűs szerelvény elhelyezése, külső vagy belső menettel, illetve hollandival csatlakoztatva DN 20 gömbcsap, víz- és gázfőcsap, MOFÉM AHA Univerzális gömbcsap 3/4" kb. menettel, toldattal, névleges méret 20 mm, sárgaréz, natúr, 16 bar, Kód: 113-0026-00</t>
  </si>
  <si>
    <t>82-001-7.3.2-0130610</t>
  </si>
  <si>
    <t>33.</t>
  </si>
  <si>
    <t>Kétoldalon menetes vagy roppantógyűrűs szerelvény elhelyezése, külső vagy belső menettel, illetve hollandival csatlakoztatva DN 25 gömbcsap, víz- és gázfőcsap, MOFÉM AHA Univerzális gömbcsap 1" bb. menettel, névleges méret 25 mm, sárgaréz, natúr, 16 bar, Kód: 113-0034-00</t>
  </si>
  <si>
    <t>82-001-7.4.2-0130605</t>
  </si>
  <si>
    <t>32.</t>
  </si>
  <si>
    <t>Kétoldalon menetes vagy roppantógyűrűs szerelvény elhelyezése, külső vagy belső menettel, illetve hollandival csatlakoztatva DN 15 gömbcsap, víz- és gázfőcsap, MOFÉM AHA Univerzális gömbcsap 1/2" kb. menettel, toldattal, névleges méret 15 mm, sárgaréz, natúr, 16 bar, Kód: 113-0009-00</t>
  </si>
  <si>
    <t>82-001-7.2.2-0130598</t>
  </si>
  <si>
    <t>31.</t>
  </si>
  <si>
    <t>Vízmérők elhelyezése, hitelesítve, kétoldalon külső menettel, illetve hollandival csatlakoztatva, lakásvízmérők, hidegvízre, nedvesenfutó, egysugaras, DN 15, MOM egysugaras, nedvesenfutó, szárnykerekes, DN15 L=110 mm Qn=1,5 m³/h lakásvízmérő, hidegvízre (30°C)</t>
  </si>
  <si>
    <t>82-002-2.1.1.1.2.1.1-0010091</t>
  </si>
  <si>
    <t>30.</t>
  </si>
  <si>
    <t>Padló alatti illetve falba süllyeszthető bűzelzáró, padló feletti vagy falba süllyeszthető elhelyezése, HL138, Klímaszifon falba süllyesztve kondenzvíz és cseppgyűjtéshez DN32 függőleges kimenettel. A kiszáradás esetén is bűzzáró (kettős működésű) bűzzár-kazetta kihúzható, és tisztítható, vagy cserélhető. Bemenete Ø 20 - 32mm-es csővel vagy tömlővel. A beépítőház a végleges beépítési mélységre állítható. Min beépítési mélység 60mm</t>
  </si>
  <si>
    <t>82-009-21.2-0135119</t>
  </si>
  <si>
    <t>29.</t>
  </si>
  <si>
    <t>Padló alatti illetve falba süllyeszthető bűzelzáró, padló feletti vagy falba süllyeszthető elhelyezése, HL406, Mosógép-szifon falba süllyesztve DN40/50, krómozott tömlőcsatlakozóval, beépítőházzal, 1db beépített nyomócső-csonkkal, 1/2" légbeszívóval ellátott sarokszeleppel, HL42B vakdugóval, 110x180 nemesacél fedéllel</t>
  </si>
  <si>
    <t>82-009-21.2-0135114</t>
  </si>
  <si>
    <t>28.</t>
  </si>
  <si>
    <t>Padló alatti illetve falba süllyeszthető bűzelzáró, padló alatti 1, 2, 3 ágú elhelyezése, HL510NPr, Padlólefolyó DN40/50 vízszintes csatlakozóval, szigetelő karimával, "Primus" kiszáradás-védett vízbűzzárral, 123x123 mm műanyag rácstartóval, 115x115 mm nemesacél ráccsal, a csempézés idejére merevítő védőfedéllel. Terhelhetőség: 300kg</t>
  </si>
  <si>
    <t>82-009-21.1-0135301</t>
  </si>
  <si>
    <t>27.</t>
  </si>
  <si>
    <t>Berendezési tárgyak szerelvényeinek felszerelése, fali kifolyószelep szerelés, MOFÉM kifolyószelep, tömlővéggel, 1/2", dizájn kivitel, kód: 162-0035-17</t>
  </si>
  <si>
    <t>82-009-18.2-0318815</t>
  </si>
  <si>
    <t>26.</t>
  </si>
  <si>
    <t>Falikút, kiöntő vagy mosóvályú elhelyezése és bekötése, falikút, szifon (bűzelzáró) és csaptelep nélkül, acéllemezből-, rozsdamentes lemezből vagy öntöttvasból, Acéllemez falikút, kívül-belül fehér tűzzománcozott, rövid hátlapú</t>
  </si>
  <si>
    <t>82-009-1.1.1-0215021</t>
  </si>
  <si>
    <t>25.</t>
  </si>
  <si>
    <t>Csaptelepek és szerelvényeinek felszerelése, zuhanycsaptelepek, fali zuhanycsaptelep, MOFÉM Junior egykaros falraszerelhető zuhanycsaptelep, ECO kerámia vezérlőegység forrázás elleni védelemmel, kr. tartozékokkal, kód: 153-0009-00</t>
  </si>
  <si>
    <t>82-009-19.2.1-0318042</t>
  </si>
  <si>
    <t>24.</t>
  </si>
  <si>
    <t>Csaptelepek és szerelvényeinek felszerelése, mosogató csaptelepek, álló, illetve süllyesztett mosogató csaptelep, MOFÉM Mode egykaros álló mosogató csaptelep, ECO kerámia vezérlőegység forrázás elleni védelemmel, kód: 152-0046-40</t>
  </si>
  <si>
    <t>82-009-19.5.2-0318238</t>
  </si>
  <si>
    <t>23.</t>
  </si>
  <si>
    <t>Csaptelepek és szerelvényeinek felszerelése, mosdócsaptelepek, álló illetve süllyesztett mosdócsaptelep, MOFÉM Junior egykaros mosdócsaptelep, ECO kerámia vezérlőegység forrázás elleni védelemmel, kr. leeresztőszeleppel, kód: 150-0018-00</t>
  </si>
  <si>
    <t>82-009-19.3.2-0318047</t>
  </si>
  <si>
    <t>22.</t>
  </si>
  <si>
    <t>Vizes berendezési tárgyak bűzelzáróinak felszerelése, mosdóhoz, bidéhez, HL132/40, Mosdószifon DN40 x 5/4", magasságában állítható összekötőcsővel, lecsavarható búrával, rozettával</t>
  </si>
  <si>
    <t>82-009-31.2-0135032</t>
  </si>
  <si>
    <t>21.</t>
  </si>
  <si>
    <t>Vizes berendezési tárgyak bűzelzáróinak felszerelése, falikúthoz-mosogatóhoz DN 40, HL100/40, Konyhai szifon DN40 x 6/4", gömbcsuklóval és visszacsapó szelepes mosógép csatlakozóval</t>
  </si>
  <si>
    <t>82-009-31.1.1-0135001</t>
  </si>
  <si>
    <t>20.</t>
  </si>
  <si>
    <t>Mosogató elhelyezése és bekötése, hideg-meleg vízre, háztartási mosogatók, csaptelep és bűzelzáró nélkül, bútorba beépített, egymedencés csepptálcás, Rozsdamentes lemez mosogató, 860x435 mm, egymedence + csöpögtető</t>
  </si>
  <si>
    <t>82-009-2.1.1.2-0214051</t>
  </si>
  <si>
    <t>19.</t>
  </si>
  <si>
    <t>WC-csésze kiegészítő szerelvényeinek elhelyezése, WC nyomólapok és tartozékai, GROHE működtető nyomólap, kétmennyiséges, fehér/fényes króm/fehér, Cikkszám: 115.882.KJ.1</t>
  </si>
  <si>
    <t>82-009-12.5-0337682</t>
  </si>
  <si>
    <t>18.</t>
  </si>
  <si>
    <t>WC öblítőtartály felszerelése és bekötése, szerelőelemes (működtető elem nélkül) falba építhető, GROHE Uniset WC szerelőelem fali WC részére Sigma 12 cm öblítőtartállyal, Cikkszám: 110.300.00.5</t>
  </si>
  <si>
    <t>82-009-13.6.2-0337621</t>
  </si>
  <si>
    <t>17.</t>
  </si>
  <si>
    <t>WC-csésze kiegészítő szerelvényeinek elhelyezése, WC-ülőke, Alföldi WC-ülőke, 8780 95 01, fehér</t>
  </si>
  <si>
    <t>82-009-12.1-0117096</t>
  </si>
  <si>
    <t>16.</t>
  </si>
  <si>
    <t>WC csésze elhelyezése és bekötése, öblítőtartály, sarokszelep, WC ülőke,  nyomógomb nélkül, porcelánból, fali WC csésze, lapos öblítésű kivitelben, SAVAL porcelán laposöblítésű W.C. falra szerelhető 7068 19 01, fehér</t>
  </si>
  <si>
    <t>82-009-11.1.3.1-0117031</t>
  </si>
  <si>
    <t>15.</t>
  </si>
  <si>
    <t>Mosdó vagy mosómedence berendezés elhelyezése és bekötése, kifolyószelep, bűzelzáró és sarokszelep nélkül, falra szerelhető porcelán kivitelben (komplett), BÁZIS porcelán mosdó 60 cm, 3 csaplyukkal, fúrt, 4196 71 01, fehér</t>
  </si>
  <si>
    <t>82-009-5.1-0112641</t>
  </si>
  <si>
    <t>14.</t>
  </si>
  <si>
    <t>Ivóvíz vezeték, Ötrétegű cső szerelése, PE-Xc/Al/PE-Xc, PE-Xc/Al/PE-Xb, PE-Xb/Al/PE-Xb vagy PE-Xb/Al/PE anyagból, préselt csőkötésekkel, cső elhelyezése csőidomok nélkül, szakaszos nyomáspróbával, falhoronyba vagy padlószerkezetbe szerelve (horonyvésés külön tételben), DN 20, Viega Pexfit Pro Fosta alumíniumerősítésű PE-Xc cső tekercsben, fehér, 9 mm vastag hőszigeteléssel (λ=0,04W/mK), 25 x 2,8, Csz.: 607 388</t>
  </si>
  <si>
    <t>81-001-1.3.2.1.1.1.3-0336186</t>
  </si>
  <si>
    <t>13.</t>
  </si>
  <si>
    <t>Ivóvíz vezeték, Ötrétegű cső szerelése, PE-Xc/Al/PE-Xc, PE-Xc/Al/PE-Xb, PE-Xb/Al/PE-Xb vagy PE-Xb/Al/PE anyagból, préselt csőkötésekkel, cső elhelyezése csőidomok nélkül, szakaszos nyomáspróbával, falhoronyba vagy padlószerkezetbe szerelve (horonyvésés külön tételben), DN 15, Viega Pexfit Pro Fosta alumíniumerősítésű PE-Xc cső tekercsben, fehér, 6 mm vastag hőszigeteléssel (λ=0,04W/mK), 20 x 2,3, Csz.: 607 371</t>
  </si>
  <si>
    <t>81-001-1.3.2.1.1.1.2-0336185</t>
  </si>
  <si>
    <t>12.</t>
  </si>
  <si>
    <t>Ivóvíz vezeték, Ötrétegű cső szerelése, PE-Xc/Al/PE-Xc, PE-Xc/Al/PE-Xb, PE-Xb/Al/PE-Xb vagy PE-Xb/Al/PE anyagból, préselt csőkötésekkel, cső elhelyezése csőidomok nélkül, szakaszos nyomáspróbával, falhoronyba vagy padlószerkezetbe szerelve (horonyvésés külön tételben), DN 12-ig, Viega Pexfit Pro Fosta alumíniumerősítésű PE-Xc cső tekercsben, fehér, 6 mm vastag hőszigeteléssel (λ=0,04W/mK), 16 x 2,0, Csz.: 607 357</t>
  </si>
  <si>
    <t>81-001-1.3.2.1.1.1.1-0336184</t>
  </si>
  <si>
    <t>11.</t>
  </si>
  <si>
    <t>Víz- és fűtési vezeték, szén acélcső szerelése, préselt csőkötésekkel, cső elhelyezése csőidomok nélkül, szakaszos nyomáspróbával, szabadon, horonyba vagy padlócsatornába, DN 12 - DN 50, DN 50, Viega Prestabo cső, 1.4521 rozsdamentes, 6 m-es szálban, ivóvízellátáshoz, 54 x 1,5, Csz.: 616 557</t>
  </si>
  <si>
    <t>81-007-1.1.1.1.1.1.7-0338106</t>
  </si>
  <si>
    <t>10.</t>
  </si>
  <si>
    <t>PE polietilén lefolyócső szerelése csőtartókkal, szakaszos tömörségi próbával, szabadon vagy padlócsatornába 80 °C tartós, 95°C rövid ideig tartó hőmérséklet tűrésű, tompahegesztéses kötésekkel, csőátmérő DN 100 méret felett, csőidomok nélkül, DN 110, GEBERIT PE lefolyócső, 5 méteres szálban, 367.000, átmérő 110 x 4,3 mm</t>
  </si>
  <si>
    <t>81-002-2.1.1.2.1-0111008</t>
  </si>
  <si>
    <t>9.</t>
  </si>
  <si>
    <t>PE polietilén lefolyócső szerelése csőtartókkal, szakaszos tömörségi próbával, szabadon vagy padlócsatornába 80 °C tartós, 95°C rövid ideig tartó hőmérséklet tűrésű, tompahegesztéses kötésekkel, csőátmérő DN 100 méretig, csőidomok nélkül, DN 63, GEBERIT PE lefolyócső, 5 méteres szálban, 364.000, átmérő  63 x 3,0 mm</t>
  </si>
  <si>
    <t>81-002-2.1.1.1.5-0111005</t>
  </si>
  <si>
    <t>8.</t>
  </si>
  <si>
    <t>PE polietilén lefolyócső szerelése csőtartókkal, szakaszos tömörségi próbával, szabadon vagy padlócsatornába 80 °C tartós, 95°C rövid ideig tartó hőmérséklet tűrésű, tompahegesztéses kötésekkel, csőátmérő DN 100 méretig, csőidomok nélkül, DN 50, GEBERIT PE lefolyócső, 5 méteres szálban, 361.000, átmérő  50 x 3,0 mm</t>
  </si>
  <si>
    <t>81-002-2.1.1.1.3-0111003</t>
  </si>
  <si>
    <t>7.</t>
  </si>
  <si>
    <t>PE polietilén lefolyócső szerelése csőtartókkal, szakaszos tömörségi próbával, szabadon vagy padlócsatornába 80 °C tartós, 95°C rövid ideig tartó hőmérséklet tűrésű, tompahegesztéses kötésekkel, csőátmérő DN 100 méretig, csőidomok nélkül, DN 40, GEBERIT PE lefolyócső, 5 méteres szálban, 360.000, átmérő  40 x 3,0 mm</t>
  </si>
  <si>
    <t>81-002-2.1.1.1.2-0111002</t>
  </si>
  <si>
    <t>6.</t>
  </si>
  <si>
    <t>PP polipropilén lefolyóvezeték szerelése szakaszos tömörségi próbával, szabadon vagy padlócsatornába 90 °C tartós, 95 °C rövid ideig tartó hőmérséklet tűrésű, hangcsillapítás nélkül, gumitömítésű tokos kötéssel, csőtartókkal, kiegészítő elemek, légbeszívó elhelyezése, HL905, Légbeszívó szelep DN50/75, falba süllyeszthető, levágható beépítő dobozzal, kivehető szelepszerkezettel és légbeeresztő takarólappal, Beépítési mélység min. 100 mm, Teljesítmény: 12 l/s</t>
  </si>
  <si>
    <t>81-002-1.1.1.1.9.1-0135135</t>
  </si>
  <si>
    <t>5.</t>
  </si>
  <si>
    <t>Csővezetékek tisztítása, VIZMINTA vétel</t>
  </si>
  <si>
    <t>54-016-8.1</t>
  </si>
  <si>
    <t>4.</t>
  </si>
  <si>
    <t>Csővezetékek fertőtlenítése, DN 200 méretig</t>
  </si>
  <si>
    <t>54-016-7.1</t>
  </si>
  <si>
    <t>3.</t>
  </si>
  <si>
    <t>Lefolyó vezeték szakaszos és hálózati nyomáspróbája vízzel</t>
  </si>
  <si>
    <t>54-016-6.1</t>
  </si>
  <si>
    <t>2.</t>
  </si>
  <si>
    <t>Vízvezeték szakaszos és hálózati nyomáspróbája vízzel</t>
  </si>
  <si>
    <t>Technik Cool Hőszivattyú12,5KW, kültéri-beltéri berendezés elhelyezése, érzőkelőkkel, helyiség érzékelővel, távfelügyeleti eszközzel, elektromos patronnal, kiegészítő elektromos fűtéssel, de elektromos bekötés nélkül.</t>
  </si>
  <si>
    <t>84-000-00</t>
  </si>
  <si>
    <t>47.</t>
  </si>
  <si>
    <t>Kétoldalon menetes vagy roppantógyűrűs szerelvény elhelyezése, külső vagy belső menettel, illetve hollandival csatlakoztatva DN 25 szelepek, csappantyúk (szabályzó, folytó-elzáró, beavatkozó), TA STAD BB beszabályozó szelep PN 20 mérőcsonkkal, DN 25, ürítéssel, Cikkszám: 52-151-225</t>
  </si>
  <si>
    <t>82-001-7.4.1-0114013</t>
  </si>
  <si>
    <t>46.</t>
  </si>
  <si>
    <t>Kétoldalon menetes vagy roppantógyűrűs szerelvény elhelyezése, külső vagy belső menettel, illetve hollandival csatlakoztatva DN 20 szelepek, csappantyúk (szabályzó, folytó-elzáró, beavatkozó), TA STAD BB beszabályozó szelep PN 20 mérőcsonkkal, DN 20, ürítéssel, Cikkszám: 52-151-220</t>
  </si>
  <si>
    <t>82-001-7.3.1-0114012</t>
  </si>
  <si>
    <t>45.</t>
  </si>
  <si>
    <t>Kétoldalon menetes vagy roppantógyűrűs szerelvény elhelyezése, külső vagy belső menettel, illetve hollandival csatlakoztatva DN 25 gömbcsap, víz- és gázfőcsap, MOFÉM AHA Univerzális gömbcsap 1" kb. menettel, toldattal, névleges méret 25 mm, sárgaréz, natúr, 16 bar, Kód: 113-0038-00</t>
  </si>
  <si>
    <t>82-001-7.4.2-0130585</t>
  </si>
  <si>
    <t>44.</t>
  </si>
  <si>
    <t>Hőszivattyú berendezés beüzemelése és feltöltése hűtő közeggel.</t>
  </si>
  <si>
    <t>82-016-12.1</t>
  </si>
  <si>
    <t>Kazánház, illetve hőközpont beszabályozása, beüzemelése 69.781 -139.560 W teljesítmény között</t>
  </si>
  <si>
    <t>82-016-12.4</t>
  </si>
  <si>
    <t>Közvetett fűtésű, álló vagy fekvő, fixen beépített fűtő csőkígyóval vagy nélkül, tároló berendezés elhelyezése és bekötése, egy fűtőkígyós kivitelben, 201-500 l között, Egyedi kivitelű, 300 literes,  hőszigetelve.</t>
  </si>
  <si>
    <t>82-004-3.1.2-0353163</t>
  </si>
  <si>
    <t>Egyoldalon menetes szerelvény elhelyezése, külső vagy belső menettel, illetve hollandival csatlakoztatva DN 15 légtelenítőszelep, kifolyó- és locsolószelep, töltőszelep, Flamco Flexvent 1/2" úszós légtelenítő max. 120 °C, 10 bar, elzáróelemmel, Rendelési szám: 27740</t>
  </si>
  <si>
    <t>82-001-6.2.8-0722153</t>
  </si>
  <si>
    <t>Hőmérő elhelyezése, egyenes hőmérő, kicsi, Védőszerelvényes ipari hőmérő, MSZ 11210/2-72 kis egyenes hőmérő 0 C-tól 160 C 63 mm benyúlással</t>
  </si>
  <si>
    <t>82-005-17.1.1-0212206</t>
  </si>
  <si>
    <t>Manométer elhelyezése, öntött alumínium házban, Manométer öntött alumínium-házban M 20 x 1,5 menettel 1,6 % pontossággal P 1011 típus, átmérő 100 mm. Méréshatár: 0-4.0;0-6.0;0-10;0-16;0-25 bar</t>
  </si>
  <si>
    <t>82-005-16.1-0120052</t>
  </si>
  <si>
    <t>Kétoldalon menetes vagy roppantógyűrűs szerelvény elhelyezése, külső vagy belső menettel, illetve hollandival csatlakoztatva DN 20 biztonsági szerelvény, Flamco Prescor B 3/4" biztonsági szelep 6 bar, Rendelési szám: 27110</t>
  </si>
  <si>
    <t>82-001-7.3.8-0722392</t>
  </si>
  <si>
    <t>Zárt tágulási tartály elhelyezése és bekötése (nyomástartó-, gáztalanító és vízutántöltő  berendezések a 82-004-21-es tételtől), fűtési és hűtési rendszerekben, membrános, 2-80 liter között, ZILMET 24 literes zárt tágulási tartály, 4 bar túlnyomásra, cikkszám 4-0301-025</t>
  </si>
  <si>
    <t>82-004-6.1.1.1-0721009</t>
  </si>
  <si>
    <t>Kétoldalon menetes vagy roppantógyűrűs szerelvény elhelyezése, külső vagy belső menettel, illetve hollandival csatlakoztatva DN 50, DN 65 szelepek, csappantyúk (szabályzó, folytó-elzáró, beavatkozó), TA STAD BB beszabályozó szelep PN 20 mérőcsonkkal, DN 50, Cikkszám: 52-151-050</t>
  </si>
  <si>
    <t>82-001-7.7.1-0114006</t>
  </si>
  <si>
    <t>Szilárd tüzelésű, melegvízüzemű, acéllemez kazán elhelyezése és bekötése, 35-100 kW teljesítmény között, HALEX TW 100 típusú kazán, HALEX AD 100 automata biomassza adogoló berendezés, automatikával, 1.5 m3 alapanyag tárolóval, Inox szerelt kémény, NA 250 mm méretű, L=9 m magasságú (bilinccsel, esővédő galérral, kazán bekötő szettel, kondenzgyűjtőval, tisztitóajtóval), beüzemelve.</t>
  </si>
  <si>
    <t>82-005-4.1.3</t>
  </si>
  <si>
    <t>Használati melegvíztermelő kazán elhelyezése és bekötése, 6 illetve 10 bar üzemnyomásra, egy vagy két víztérrel, 2000 l álló kivitel, 10 cm-es hőszigeteléssel (Galmet szállítás)</t>
  </si>
  <si>
    <t>82-004-2.5</t>
  </si>
  <si>
    <t>Zárt tágulási tartály elhelyezése és bekötése, (nyomástartó-, gáztalanító és vízutántöltő  berendezések a 82-004-21-es tételtől), fűtési és hűtési rendszerekben, membrános, 81-400 liter között, ZILMET 200 literes zárt tágulási tartály, 6 bar túlnyomásra, cikkszám 4-0301-200,  biztonsági elzáróval.</t>
  </si>
  <si>
    <t>82-004-6.1.1.2-0721021</t>
  </si>
  <si>
    <t>Zárt tágulási tartály elhelyezése és bekötése, (nyomástartó-, gáztalanító és vízutántöltő  berendezések a 82-004-21-es tételtől), fűtési és hűtési rendszerekben, butil zsákos, 2-80 liter között, PNEUMATEX SD 50.3 butil zsákos tágulási tartály 50 liter PS=3bar P0=1,5bar diszkosz forma fűtő-hűtővíz rendszerekhez, Cikkszám: 7101005, KAH 20 típusú biztonsági elzáróval.</t>
  </si>
  <si>
    <t>82-004-6.1.4.1-0125006</t>
  </si>
  <si>
    <t>Két- és háromjáratú szelepekhez, segédenergia nélküli termosztatikus hajtóművek elhelyezése, merülőérzékelővel, Honeywell gyártmányú TS131-3/4"A termikus elfolyó szelep szilárd tüz.kazánok védelmére, Tnyit=95°C, 1300 mm kapilláris, 1/2"merülő, 3/4", belső menet, (kvs=2,1) TS131KF-3/4A típusú, szelepbetét TS131 termikus elfolyószelepekhez gyártott szelepekhez</t>
  </si>
  <si>
    <t>82-001-14.2.1-0341204</t>
  </si>
  <si>
    <t>Két- és háromjáratú szelepekhez, elektrotermikus és elektromotoros hajtóművek elhelyezése, elektromos bekötés nélkül, TA MC55/230 meghajtó 0,6kN 230VAC DN15-DN50, 61-055-002</t>
  </si>
  <si>
    <t>82-001-14.1-0118933</t>
  </si>
  <si>
    <t>Három- vagy négyoldalon menetes vagy roppantógyűrűs szerelvény elhelyezése, külső vagy belső menettel, illetve hollandival csatlakoztatva DN 32, TA szabályozó szelep háromjáratú DN32 Kvs12,5 PN16 bronz, 60-333-132</t>
  </si>
  <si>
    <t>82-001-13.4-0118830</t>
  </si>
  <si>
    <t>Kétoldalon menetes vagy roppantógyűrűs szerelvény elhelyezése, külső vagy belső menettel, illetve hollandival csatlakoztatva DN 32 szelepek, csappantyúk (szabályzó, folytó-elzáró, beavatkozó), TA STAD BB beszabályozó szelep PN 20 mérőcsonkkal, DN 32, ürítéssel, Cikkszám: 52-151-232</t>
  </si>
  <si>
    <t>82-001-7.5.1-0114014</t>
  </si>
  <si>
    <t>Kétoldalon menetes vagy roppantógyűrűs szerelvény elhelyezése, külső vagy belső menettel, illetve hollandival csatlakoztatva DN 50, DN 65 visszacsapó szelep, HERZ visszacsapó szelep 2"</t>
  </si>
  <si>
    <t>82-001-7.7.3-0121446</t>
  </si>
  <si>
    <t>Kétoldalon menetes vagy roppantógyűrűs szerelvény elhelyezése, külső vagy belső menettel, illetve hollandival csatlakoztatva DN 50, DN 65 szennyfogószűrő, gázszűrő, iszap- és levegőleválasztó, HERZ szennyfogó-szűrő 2" 0,75 mm, Csz.: 1411116</t>
  </si>
  <si>
    <t>82-001-7.7.3-0121454</t>
  </si>
  <si>
    <t>Kétoldalon menetes vagy roppantógyűrűs szerelvény elhelyezése, külső vagy belső menettel, illetve hollandival csatlakoztatva DN 32 szennyfogószűrő, gázszűrő, iszap- és levegőleválasztó, HERZ szennyfogó-szűrő 5/4" 0,4 mm, Csz.: 1411104</t>
  </si>
  <si>
    <t>82-001-7.5.3-0121444</t>
  </si>
  <si>
    <t>Kétoldalon menetes vagy roppantógyűrűs szerelvény elhelyezése, külső vagy belső menettel, illetve hollandival csatlakoztatva DN 32 szelepek, csappantyúk (szabályzó, folytó-elzáró, beavatkozó), HERZ visszacsapó-szelep, tömítés NBR, PN 16, 0℃-+100℃, bb. 5/4", Csz: 1262203</t>
  </si>
  <si>
    <t>82-001-7.5.1-0121058</t>
  </si>
  <si>
    <t>Kétoldalon menetes vagy roppantógyűrűs szerelvény elhelyezése, külső vagy belső menettel, illetve hollandival csatlakoztatva DN 32 gömbcsap, víz- és gázfőcsap, MOFÉM AHA Univerzális gömbcsap 5/4" bb. menettel, vízátbocsátás 330 l/min., névleges méret 32 mm, sárgaréz, natúr, 10 bar, Kód: 113-0051-00</t>
  </si>
  <si>
    <t>82-001-7.5.2-0130606</t>
  </si>
  <si>
    <t>Kétoldalon menetes vagy roppantógyűrűs szerelvény elhelyezése, külső vagy belső menettel, illetve hollandival csatlakoztatva DN 50, DN 65 gömbcsap, víz- és gázfőcsap, MOFÉM AHA Univerzális gömbcsap 2" bb. menettel, vízátbocsátás 890 l/min., névleges méret 50 mm, sárgaréz, natúr, 10 bar, Kód: 113-0053-00</t>
  </si>
  <si>
    <t>82-001-7.7.2-0130608</t>
  </si>
  <si>
    <t>Kétoldalon karimás szerelvény elhelyezése ellenkarimákkal, DN 65 PN 25 - PN 40, gömbcsap, ISG UNIBALL gömbcsap, teljes átömlésű, karimás, szénacél, PN 40 DN 65; 2db PN 40 DN 65 ellenkarima, szénacél; 2db tömítés; 16db M16 x 70 kötőelem készlet, Cikkszám: UBF-F/F-65-40-1-E</t>
  </si>
  <si>
    <t>82-001-2.17.2-0154241</t>
  </si>
  <si>
    <t>Fűtési vezeték, Horganyzott szénacélcső szerelése, préselt csőkötésekkel, cső elhelyezése csőidomok nélkül, szakaszos nyomáspróbával, szabadon, horonyba vagy padlócsatornába, DN 12 - DN 50, DN 32, Viega Prestabo cső, ötvözetlen szénacél, 6 m-es szálban, 35 x 1,5, Csz.: 559 496</t>
  </si>
  <si>
    <t>81-004-1.5.1.1.1.1.5-0334005</t>
  </si>
  <si>
    <t>Padlófűtés, Ötrétegű cső szerelése, 16x2,0; 17x2,0; 18x2,0; 20x2,0 (PE-X/Al/PE-X) anyagból, alumínium betétes, oxigéndiffúzió mentes csőből, osztó-gyűjtő pár szerelése padlófűtéshez, tartókonzolra szerelve, áganként beépített szeleppel, eurokónusz menetes csonkokkal, 4-6 kör között, Viega Fonterra fűtőköri osztó, nemesacél, horganyzott falitartókkal, légtelenítővel, töltő-ürítővel, átfolyásmérővel, 4-ágú, Csz.: 695 972</t>
  </si>
  <si>
    <t>81-005-1.5.1.6.2-0336393</t>
  </si>
  <si>
    <t>Padlófűtés, Ötrétegű cső szerelése, 16x2,0; 17x2,0; 18x2,0; 20x2,0 (PE-X/Al/PE-X) anyagból, alumínium betétes, oxigéndiffúzió mentes csőből, kiegészítő elemek elhelyezése, szobatermosztát elhelyezése, Viega Fonterra fűtő szobatermosztát, 230 V, Csz.: 610 401</t>
  </si>
  <si>
    <t>81-005-1.5.1.8.3-0336403</t>
  </si>
  <si>
    <t>Padlófűtés, Ötrétegű cső szerelése, 16x2,0; 17x2,0; 18x2,0; 20x2,0 (PE-X/Al/PE-X) anyagból, alumínium betétes, oxigéndiffúzió mentes csőből, osztó-gyűjtő tartozékok szerelése, menetes kötéssel csatlakoztatva, Viega Fonterra szorítógyűrűs csavarzat fűtési osztóhoz, Eurokonusz, 20 x 3/4", Csz.: 614 553</t>
  </si>
  <si>
    <t>81-005-1.5.1.7-0336358</t>
  </si>
  <si>
    <t>Padlófűtés, Ötrétegű cső szerelése, 16x2,0; 17x2,0; 18x2,0; 20x2,0 (PE-X/Al/PE-X) anyagból, alumínium betétes, oxigéndiffúzió mentes csőből, osztó-gyűjtő pár szerelése padlófűtéshez, tartókonzolra szerelve, áganként beépített szeleppel, eurokónusz menetes csonkokkal, 4-6 kör között, inox fűtőköri osztó, nemesacél, horganyzott falitartókkal, légtelenítővel, töltő-ürítővel, átfolyásmérővel, 6-ágú, Csz.: 695 996</t>
  </si>
  <si>
    <t>81-005-1.5.1.6.2-0336395</t>
  </si>
  <si>
    <t>Ipari padlófűtés, Ötrétegű cső szerelése, 16x2,0 (PE-X/Al/PE-X) anyagból, alumínium betétes, oxigéndiffúzió mentes csőből, betonacél hálóra szerelve, szakaszos nyomáspróbával, osztás: 0,5 m, Viega Fonterra PE-Xc cső padló-temperáláshoz, 240 m-es tekercs, 16 x 2,0, Csz.: 613 631 körhossz: 150 m, össz.mennyiség: 1800 m.vasháló nélkül</t>
  </si>
  <si>
    <t>81-005-1.5.1.1.1.5-0336387</t>
  </si>
  <si>
    <t>Réz vezeték, Vörösrézcső szerelése, kapilláris, kemény forrasztásos csőkötésekkel, cső elhelyezése idomok nélkül, szakaszos nyomáspróbával, lágy vagy félkemény kivitelű rézcsőből, DN 12, SUPERSAN félkemény vörösrézcső, F25  16 x 1 mm</t>
  </si>
  <si>
    <t>81-006-1.1.2.1.1.3-0243015</t>
  </si>
  <si>
    <t>Réz vezeték, Vörösrézcső szerelése, kapilláris, kemény forrasztásos csőkötésekkel, cső elhelyezése idomok nélkül, szakaszos nyomáspróbával, lágy vagy félkemény kivitelű rézcsőből, DN 8 átmérőig, SUPERSAN félkemény vörösrézcső, F25 10 x 1 mm</t>
  </si>
  <si>
    <t>81-006-1.1.2.1.1.1-0243008</t>
  </si>
  <si>
    <t>Fűtési vezeték, Horganyzott szénacélcső szerelése, préselt csőkötésekkel, cső elhelyezése csőidomok nélkül, szakaszos nyomáspróbával, szabadon, horonyba vagy padlócsatornába, DN 65 - DN 100, DN 65 - DN 70, Viega Prestabo cső, kívül-belül horganyzott ötvözetlen szénacél, 6 m-es szálban, 76,0 x 2,0, Csz.: 656 256</t>
  </si>
  <si>
    <t>81-004-1.5.1.1.1.2.1-0336056</t>
  </si>
  <si>
    <t>Fűtési vezeték, Horganyzott szénacélcső szerelése, préselt csőkötésekkel, cső elhelyezése csőidomok nélkül, szakaszos nyomáspróbával, szabadon, horonyba vagy padlócsatornába, DN 12 - DN 50, DN 50, Viega Prestabo cső, ötvözetlen szénacél, 6 m-es szálban, 54 x 1,5, Csz.: 559 502</t>
  </si>
  <si>
    <t>81-004-1.5.1.1.1.1.7-0334007</t>
  </si>
  <si>
    <t>Fűtési, HMV, HHV vezetékek szigetelése (ívek, idomok, szerelvények szigetelése és burkolás nélkül), szintetikus gumi alapú kaucsuk csőhéjjal csupasz kivitelben, ragasztással, öntapadó ragasztó szalag lezárással, NÁ 108 mm csőátmérőig, KAIFLEX ST csőhéj, falvastagság: 13 mm, belső csőátmérő 35 mm</t>
  </si>
  <si>
    <t>80-001-1.4.1.1.1-0125370</t>
  </si>
  <si>
    <t>Hűtő- és mélyhűtött, valamint klímatechnikai berendezések szerkezeti elemeinek és csővezetékeinek hőszigetelése (ívek, idomok, szerelvények szigetelése és burkolás nélkül), szintetikus gumi alapú kaucsuk csőhéjjal csupasz kivitelben, ragasztással, öntapadó ragasztó szalag lezárással, NÁ 108 mm csőátmérőig, Armacell Armaflex ACE Plus csőhéj, falvastagság: 9 mm, külső csőátmérő 16 mm</t>
  </si>
  <si>
    <t>80-004-1.4.1.1.1-0125335</t>
  </si>
  <si>
    <t>Hűtő- és mélyhűtött, valamint klímatechnikai berendezések szerkezeti elemeinek és csővezetékeinek hőszigetelése (ívek, idomok, szerelvények szigetelése és burkolás nélkül), szintetikus gumi alapú kaucsuk csőhéjjal csupasz kivitelben, ragasztással, öntapadó ragasztó szalag lezárással, NÁ 108 mm csőátmérőig, Armacell Armaflex ACE Plus csőhéj, falvastagság: 9 mm, külső csőátmérő 10 mm</t>
  </si>
  <si>
    <t>80-004-1.4.1.1.1-0125331</t>
  </si>
  <si>
    <t>Fűtési, HMV, HHV vezetékek szigetelése (ívek, idomok, szerelvények szigetelése és burkolás nélkül), szintetikus gumi alapú kaucsuk csőhéjjal csupasz kivitelben, ragasztással, öntapadó ragasztó szalag lezárással, NÁ 108 mm csőátmérőig, KAIFLEX ST, falvastagság: 13 mm, külső csőátmérő 76 mm</t>
  </si>
  <si>
    <t>80-001-1.4.1.1.1-0125377</t>
  </si>
  <si>
    <t>Fűtési, HMV, HHV vezetékek szigetelése (ívek, idomok, szerelvények szigetelése és burkolás nélkül), szintetikus gumi alapú kaucsuk csőhéjjal csupasz kivitelben, ragasztással, öntapadó ragasztó szalag lezárással, NÁ 108 mm csőátmérőig, KAIFLEX ST csőhéj, falvastagság: 13 mm, külső csőátmérő 54 mm</t>
  </si>
  <si>
    <t>80-001-1.4.1.1.1-0125373</t>
  </si>
  <si>
    <t>Nedvestengelyű keringtető szivattyúk elhelyezése és bekötése, standard (átkapcsolható) kivitel, karimás csatlakozással, (ellenkarimák és kötéskészletek nélkül), használati melegvíz rendszerhez, DN 40, Grundfos MAGNA1 25-80 180 1x230V PN10, A-energiaosztály, AUTOADAPT funkcióval</t>
  </si>
  <si>
    <t>56-071-1.2.2.2.6-0151101</t>
  </si>
  <si>
    <t>Nedvestengelyű keringtető szivattyúk elhelyezése és bekötése, elektronikusan szabályozott kivitel, fűtési, klímaalkalmazási és hűtési célokra, karimás csatlakozással, (ellenkarimák és kötéskészletek nélkül), DN 32, Grundfos MAGNA3 32-120 F 220 1x230V PN6/10, Szabályozott nedvestengelyű keringetőszivattyú, A-energiaosztály, AUTOADAPT funkcióval</t>
  </si>
  <si>
    <t>56-071-1.1.2.2-0150801</t>
  </si>
  <si>
    <t>Fűtési vezeték szakaszos és hálózati nyomáspróbája vízzel (ellátó vezeték, padlófűtés, mennyezet fűtés, hűtés) kb. 3000 m</t>
  </si>
  <si>
    <t>Elektromos melegvíztermelő és tároló berendezés elhelyezése, tartozékokkal, szerelvényekkel, vízoldali bekötéssel, elektromos bekötés nélkül, 80,01- 200 liter között, HAJDU Z - 120 EK-1 zártrendszerű elektromos forróvíztároló, fali függőleges kivitelű, 120 literes tűzzománcozott acél tartállyal, aktív anódos védelemmel, kombinált biztonsági szeleppel, 1,8 kW elektromos teljesítmény, Csz.: 2112015113</t>
  </si>
  <si>
    <t>82-004-1.3-0353214</t>
  </si>
  <si>
    <t>Vízszűrő elhelyezése és bekötése, visszamosható szűrőbetéttel, kézi visszaöblítéssel, kétoldalon menetes csatlakozással, DN 25, BWT Europafilter RS 1" visszaöblíthető védőszűrő 3,5 m3/h</t>
  </si>
  <si>
    <t>82-031-1.1.1.1.2-0557075</t>
  </si>
  <si>
    <t>Egyéb kiegészítő vízszerelési berendezések, zuhanyfolyóka, épített zuhanyfolyóka alaptest (blokk), zuhanylap elhelyezése és bekötése, folyókarács, díszléc, HL050S/80, Diszléc "Standard", nemesacélból a 800mm-es folyókához</t>
  </si>
  <si>
    <t>82-009-22.8.2-0135061</t>
  </si>
  <si>
    <t>Egyéb kiegészítő vízszerelési berendezések, zuhanyfolyóka, épített zuhanyfolyóka alaptest (blokk), zuhanylap elhelyezése és bekötése, alaptest (blokk) folyókarács nélkül, HL50FU.0/80, Sík kivitelű, ultraalacsony (68mm), zuhanyfolyóka nemesacélból, DN50 vízszintes kimenetű lefolyóval, díszléc nélkül. Részei a nemesacél folyóka-árok homokkal bevont szigetelő karimával kenhető szigeteléshez, PP lefolyó DN50 kimenettel és kiemelhető bűzzárral, 4db állítható, zajszigetelt szerelőláb, védőfedél. Terhelhetőségi osztály K3 (300kg). Beépítési hossz 800mm. Díszlécek Standard, Design, Individuell (csempézhető) változatban rendelhetőek</t>
  </si>
  <si>
    <t>82-009-22.8.1-0135051</t>
  </si>
  <si>
    <t>Vizes berendezési tárgyak bűzelzáróinak felszerelése, vizelde csészéhez, HL130/40, Vizeldeszifon DN40, csatlakozó-mandzsettával és rozettával</t>
  </si>
  <si>
    <t>82-009-31.5-0135009</t>
  </si>
  <si>
    <t>Vizelde kiegészítő elemei, öblítőszelep, nyomógombos, QUIK időzített, nyomógombos pissoiröblítő, egyenes (KK), R: B&amp;K QK105</t>
  </si>
  <si>
    <t>82-009-16.2.1-0313527</t>
  </si>
  <si>
    <t>Vizelde vagy piszoár berendezés elhelyezése, öblítőszelep, sarokszelep és bűzelzáró nélkül, porcelán, falra szerelhető vizelde, BÁZIS porcelán vizelde, felső bekötésű, 4332 00 01, fehér</t>
  </si>
  <si>
    <t>82-009-15.1.1-0111525</t>
  </si>
  <si>
    <t>Víz- és fűtési vezeték, szén acélcső szerelése, préselt csőkötésekkel, cső elhelyezése csőidomok nélkül, szakaszos nyomáspróbával, szabadon, horonyba vagy padlócsatornába, DN 12 - DN 50, DN 50, Viega prestabo cső, 1.4521 rozsdamentes, 6 m-es szálban, ivóvízellátáshoz, 54 x 1,5, Csz.: 616 557</t>
  </si>
  <si>
    <t>PE polietilén lefolyócső szerelése csőtartókkal, szakaszos tömörségi próbával, szabadon vagy padlócsatornába 80 °C tartós, 95°C rövid ideig tartó hőmérséklet tűrésű, tompahegesztéses kötésekkel, csőátmérő DN 100 méret felett, csőidomok nélkül, DN 125, GEBERIT PE lefolyócső, 5 méteres szálban, 368.000, átmérő 125 x 4,9 mm</t>
  </si>
  <si>
    <t>81-002-2.1.1.2.2-0111009</t>
  </si>
  <si>
    <t>Technik Cool hőszivattyú12,5KW, kültéri-beltéri berendezés elhelyezése, érzőkelőkkel, helyiség érzékelővel, távfelügyeleti eszközzel, elektromos patronnal, kiegészítő elektromos fűtéssel, de elektromos bekötés nélkül.</t>
  </si>
  <si>
    <t>Zárt tágulási tartály elhelyezése és bekötése (nyomástartó-, gáztalanító és vízutántöltő  berendezések a 82-004-21-es tételtől), fűtési és hűtési rendszerekben, membrános, 2-80 liter között, REFLEX N 40 tágulási tartály, avatlan elzáró szeleppel</t>
  </si>
  <si>
    <t>82-004-6.1.1.1-0722028</t>
  </si>
  <si>
    <t>Három- vagy négyoldalon menetes vagy roppantógyűrűs szerelvény elhelyezése, külső vagy belső menettel, illetve hollandival csatlakoztatva DN 25, zóna szelep DN25 Kvs41 PN16 bronz</t>
  </si>
  <si>
    <t>82-001-13.3-0118829</t>
  </si>
  <si>
    <t>Kétoldalon menetes vagy roppantógyűrűs szerelvény elhelyezése, külső vagy belső menettel, illetve hollandival csatlakoztatva DN 40 szennyfogószűrő, gázszűrő, iszap- és levegőleválasztó, HERZ szennyfogó-szűrő 6/4" 0,4 mm, Csz.: 1411105</t>
  </si>
  <si>
    <t>82-001-7.6.3-0121445</t>
  </si>
  <si>
    <t>Kétoldalon menetes vagy roppantógyűrűs szerelvény elhelyezése, külső vagy belső menettel, illetve hollandival csatlakoztatva DN 40 szelepek, csappantyúk (szabályzó, folytó-elzáró, beavatkozó), OVENTROP visszacsapó szelep, Viton tömítéssel, PN25, DN40, G 1 1/2" bm., (0...+100)°C, nyitónyomás 40 mbar, kvs=19,00, vörösöntvény szelepházzal, 1072012</t>
  </si>
  <si>
    <t>82-001-7.6.1-0115546</t>
  </si>
  <si>
    <t>Kétoldalon menetes vagy roppantógyűrűs szerelvény elhelyezése, külső vagy belső menettel, illetve hollandival csatlakoztatva DN 40 gömbcsap, víz- és gázfőcsap, MOFÉM AHA Univerzális gömbcsap 6/4" bb. menettel, vízátbocsátás 590 l/min., névleges méret 40 mm, sárgaréz, natúr, 10 bar, Kód: 113-0052-00</t>
  </si>
  <si>
    <t>82-001-7.6.2-0130607</t>
  </si>
  <si>
    <t>Fűtési vezeték, Horganyzott szénacélcső szerelése, préselt csőkötésekkel, cső elhelyezése csőidomok nélkül, szakaszos nyomáspróbával, szabadon, horonyba vagy padlócsatornába, DN 12 - DN 50, DN 40, Viega Prestabo cső, ötvözetlen szénacél, 6 m-es szálban, 42 x 1,5, Csz.: 559 489</t>
  </si>
  <si>
    <t>81-004-1.5.1.1.1.1.6-0334006</t>
  </si>
  <si>
    <t>Falfűtés/-hűtés, Polybuten cső (PB) szerelése, kiegészítők elhelyezése, fűtőkör osztó-gyűjtő szerelése, átfolyásmérővel, falsík elé építhető szekrénybe, 8-12 áramkörig, Inox fűtőköri osztó, nemesacél, horganyzott falitartókkal, légtelenítővel, töltő-ürítővel, átfolyásmérővel, 12-ágú, Csz.: 696 054 Viega Fonterra vakolat előtti beépíthető szekrény, 1200, Csz.: 610 371</t>
  </si>
  <si>
    <t>81-005-11.6.4.1.1.4-0336401</t>
  </si>
  <si>
    <t>Falfűtés/-hűtés, Polybuten cső (PB) szerelése, kiegészítők elhelyezése, fűtőkör osztó-gyűjtő szerelése, átfolyásmérővel, falba épített szekrénybe, 1-7 áramkörig, Inox fűtőköri osztó, nemesacél, horganyzott falitartókkal, légtelenítővel, töltő-ürítővel, átfolyásmérővel, 5-ágú, Csz.: 695 989 Viega Fonterra vakolat alatti beépíthető szekrény, 1000, Csz.: 610 302</t>
  </si>
  <si>
    <t>81-005-11.6.4.1.1.1-0336394</t>
  </si>
  <si>
    <t>Falfűtés/-hűtés, Polybuten cső (PB) szerelése, szorítóhüvelyes kötésekkel, 12x1,3 mm-es fűtőcsőből, nedves fektetéssel, csőrögzítő sínbe pattintva, hőszigetelés és vakolás nélkül, osztás: 0,10 m, Viega Fonterra PB cső padló-, fal-, mennyezet temperáláshoz, 240 m-es tekercs, 12 x 1,3, Csz.: 615 680 Viega Fonterra Side 12 Clip rögzítősín, nedves falfűtéshez, Csz.: 609 429, 17 x 2,0 PE-RT Viega csőv 638313</t>
  </si>
  <si>
    <t>81-005-11.6.1.3.1.1-0336353</t>
  </si>
  <si>
    <t>Réz vezeték, Vörösrézcső szerelése, kapilláris, kemény forrasztásos csőkötésekkel, cső elhelyezése idomok nélkül, szakaszos nyomáspróbával, lágy vagy félkemény kivitelű rézcsőből, DN 8 átmérőig, SUPERSAN félkemény vörösrézcső, F25   10 x 1 mm</t>
  </si>
  <si>
    <t>Fűtési, HMV, HHV vezetékek szigetelése (ívek, idomok, szerelvények szigetelése és burkolás nélkül), szintetikus gumi alapú kaucsuk csőhéjjal csupasz kivitelben, ragasztással, öntapadó ragasztó szalag lezárással, NÁ 108 mm csőátmérőig,KAIFLEX ST csőhéj, falvastagság: 13 mm, belső csőátmérő 42 mm</t>
  </si>
  <si>
    <t>80-001-1.4.1.1.1-0125372</t>
  </si>
  <si>
    <t>Fűtési vezeték szakaszos és hálózati nyomáspróbája vízzel (ellátó vezeték, padlófűtés, mennyezet fűtés, hűtés) kb. 1500 m</t>
  </si>
  <si>
    <t>Négyszög keresztmetszetű légrács szerelése ajtóra vagy falnyílásba, felületnagyság: 0,10 m²-ig, HELIOS LTGW Ajtórács (fehér), Méret: 448x100, Cikksz.:0246</t>
  </si>
  <si>
    <t>83-002-1.1.2.1-0143335</t>
  </si>
  <si>
    <t>Légtechnikai vezeték rendszer és befúvó elemek beszabályozása, légkezelő berendezés, beüzemelése, beszabályozása, akusztikai mérési jegyzőkönyv készítése.</t>
  </si>
  <si>
    <t>83-000-00</t>
  </si>
  <si>
    <t>Kör keresztmetszetű légcsatorna és idomaik szerelése,  tartószerkezet nélkül, horganyzott acéllemez idomok, spirálkorcolt vagy hajlítható lemezcsőhöz, NÁ 280-450 mm között, szűkítő idom, LINDAB SAFE RCFU préselt koncentrikus szűkítő idom, idomkapcsolós végződéssel, horganyzott acéllemezből, DN 355/250, RCFU-355-250 (légkezelő részére)</t>
  </si>
  <si>
    <t>83-001-2.3.3.2-0868184</t>
  </si>
  <si>
    <t>Egyedi átmeneti idom,négyszög keresztmetszetű légcsatorna és idomaik szerelése,  tartószerkezet nélkül, légcsatorna horganyzott acéllemezből, lemezvastagság: 0,9 mm, LINDAB négyszög km., horganyzott acéllemezből, 798x338 mm/NA 250 (2 db)</t>
  </si>
  <si>
    <t>83-001-1.3.2-0870001</t>
  </si>
  <si>
    <t>Kör keresztmetszetű hangcsillapító elhelyezése (gumitömítéssel), LINDAB50 körkeresztm.kulisszás hangcsill. hg.acél, szigetelőanyaggal, DN 315</t>
  </si>
  <si>
    <t>83-004-2.2-0723112</t>
  </si>
  <si>
    <t>Kör keresztmetszetű hangcsillapító elhelyezése (gumitömítéssel), LINDAB 50 körkeresztm.hangcsillapitó gumit. hg.acél, üveggyapot szigetelőanyaggal, DN 250</t>
  </si>
  <si>
    <t>83-004-2.2-0723092</t>
  </si>
  <si>
    <t>Kör keresztmetszetű légcsatorna és idomaik szerelése,  tartószerkezet nélkül, horganyzott acéllemez idomok, spirálkorcolt vagy hajlítható lemezcsőhöz, NÁ 160-250 mm között, egyéb idomok, kiegészítő elemek (esővédő, szellőzőcsonk, kifúvó fej,  fali hüvely, deflektor, tisztító nyílás, beömlő nyílás, bilincs), LINDAB AVU kifúvófej, horganyzott acéllemezből, DN 315, rovarhálóval.</t>
  </si>
  <si>
    <t>83-001-2.3.2.9-0869586</t>
  </si>
  <si>
    <t>Kör keresztmetszetű légcsatorna és idomaik szerelése,  tartószerkezet nélkül, horganyzott acéllemez idomok, spirálkorcolt vagy hajlítható lemezcsőhöz, NÁ 280-450 mm között, egyéb idomok, kiegészítő elemek (esővédő, szellőzőcsonk, kifúvó fej,  fali hüvely, deflektor, tisztító nyílás, beömlő nyílás, bilincs), LINDAB HN kifúvófej, horganyzott acéllemezből, DN 315, HN-315</t>
  </si>
  <si>
    <t>83-001-2.3.3.9-0869588</t>
  </si>
  <si>
    <t>Kör keresztmetszetű légcsatorna és idomaik szerelése,  tartószerkezet nélkül, spirálkorcolt lemezcső, horganyzott acéllemezből, NÁ 63-150 mm között, LINDAB SR spirálkorcolt lemezcső, horganyzott acéllemezből, lemez vtg. 0,5 mm, DN 125, SR-125</t>
  </si>
  <si>
    <t>83-001-2.1.1-0830604</t>
  </si>
  <si>
    <t>Kör keresztmetszetű légcsatorna és idomaik szerelése,  tartószerkezet nélkül, spirálkorcolt lemezcső, horganyzott acéllemezből, NÁ 160-250 mm között, LINDAB SR spirálkorcolt lemezcső, horganyzott acéllemezből, lemez vtg. 0,5 mm, DN 160, SR-160</t>
  </si>
  <si>
    <t>83-001-2.1.2-0830606</t>
  </si>
  <si>
    <t>Kör keresztmetszetű légcsatorna és idomaik szerelése,  tartószerkezet nélkül, spirálkorcolt lemezcső, horganyzott acéllemezből, NÁ 160-250 mm között, LINDAB SR spirálkorcolt lemezcső, horganyzott acéllemezből, lemez vtg. 0,6 mm, DN 250, SR-250</t>
  </si>
  <si>
    <t>83-001-2.1.2-0830611</t>
  </si>
  <si>
    <t>Kör keresztmetszetű légcsatorna és idomaik szerelése,  tartószerkezet nélkül, spirálkorcolt lemezcső, horganyzott acéllemezből, NÁ 280-450 mm között, LINDAB SR spirálkorcolt lemezcső, horganyzott acéllemezből, lemez vtg. 0,6 mm, DN 315, SR-315</t>
  </si>
  <si>
    <t>83-001-2.1.3-0830612</t>
  </si>
  <si>
    <t>Befúvó és elszívó elem elhelyezése, bekötése, LINDAB PLVCU 100-75, CRL 100 befúvó elemmel.</t>
  </si>
  <si>
    <t>83-000-01</t>
  </si>
  <si>
    <t>Légelosztó hálózatok kiépítése, horganyzott acéllemez laposcsatorna rendszer szerelése padlószint alatti beépítésre, külső hüvelyes összekötéssel, laposcsatorna elhelyezése, idomdarabok nélkül, LINDAB MRU 4 csonkos (125/75) csonkonként VRL1 beszabályzóval, kompletten.</t>
  </si>
  <si>
    <t>83-021-31.1.1-0143612</t>
  </si>
  <si>
    <t>Légelosztó hálózatok kiépítése, horganyzott acéllemez laposcsatorna rendszer szerelése padlószint alatti beépítésre, külső hüvelyes összekötéssel, laposcsatorna elhelyezése, idomdarabok nélkül, LINDAB MRU 6 csonkos (125/75) csonkonként VRL1 beszabályzóval, kompletten.</t>
  </si>
  <si>
    <t>Légelosztó hálózatok kiépítése, horganyzott acéllemez laposcsatorna rendszer szerelése padlószint alatti beépítésre, külső hüvelyes összekötéssel, laposcsatorna elhelyezése, idomdarabok nélkül, LINDAB MRU 10 csonkos (160/75) csonkonként VRL1 beszabályzóval, kompletten.</t>
  </si>
  <si>
    <t>Légelosztó hálózatok kiépítése, horganyzott acéllemez laposcsatorna rendszer szerelése padlószint alatti beépítésre, külső hüvelyes összekötéssel, laposcsatorna elhelyezése, idomdarabok nélkül, LINDAB MRU 12 csonkos (160/75) csonkonként VRL1 beszabályzóval, kompletten.</t>
  </si>
  <si>
    <t xml:space="preserve">Flexibilis légelosztó rendszer szerelése, épületen belül ill. szabadon, födémszerkezetbe, aljzatba, higiénikus PE-HD műanyag cső és fém idomokkal, csillagpontos szereléssel, szellőzőcső, Ø 75 - 92 mm, 30 m³/h térfogatáramig, LINDAB LFPE flexibilis csőrendszer - NÁ75 Flexibilis cső, 50 m, </t>
  </si>
  <si>
    <t>83-021-21.1.1-0143658</t>
  </si>
  <si>
    <t>Hővisszanyerős szellőztető berendezés beépítése, faláttörés és elektromos bekötés nélkül, álló kivitelben, vízszintes csatlakozási pozícióval, kereszt-ellenáramú hőcserélővel, levegő-térfogatáram: 100-800 m3/h-ig, WOLF CWL 400 lakásszellőző, távvezérlővel, mennyezet alá elhelyezve, de elektromos bekötés nélkül.</t>
  </si>
  <si>
    <t>83-021-1.3.1.1.1-0340741</t>
  </si>
  <si>
    <t>Légtechnikai és szellőző berendezések vezetékeinek hő- és hangszigetelése (ívek, idomok, szerelvények szigetelése és burkolás nélkül), kör keresztmetszetű, szintetikus gumi alapú kaucsuk tekerccsel öntapadós kialakítással, csupasz kivitelben, öntapadó ragasztó szalag lezárással, NÁ 108 mm csőátmérő felett, KAIFLEX ST öntapadó lap tekercsben, falvastagság: 19 mm</t>
  </si>
  <si>
    <t>80-005-1.1.4.1.2.1.1-0114184</t>
  </si>
  <si>
    <t>Légtechnikai rácsszerkezet elhelyezése, négyszög keresztmetszetű, kihagyott ajtónyílásra,ajtórács, fehér színre festve, H/L = 200/200 mm</t>
  </si>
  <si>
    <t>57-015-1.2.4.1-0436559</t>
  </si>
  <si>
    <t>Kör keresztmetszetű vezetékek burkolása, egyenes vezetéken, 401-500 mm külső átmérő között, Hidegen hengerelt alumínium lemez, 0,80 mm Al 99,5 félkemény</t>
  </si>
  <si>
    <t>43-006-1.1.5-0130108</t>
  </si>
  <si>
    <t>Elektromos munkák</t>
  </si>
  <si>
    <t>Gépészeti munkák</t>
  </si>
  <si>
    <t>48.</t>
  </si>
  <si>
    <t>49.</t>
  </si>
  <si>
    <t>50.</t>
  </si>
  <si>
    <t>51.</t>
  </si>
  <si>
    <t>52.</t>
  </si>
  <si>
    <t>53.</t>
  </si>
  <si>
    <t>54.</t>
  </si>
  <si>
    <t>55.</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</si>
  <si>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</si>
  <si>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</si>
  <si>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</si>
  <si>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</si>
  <si>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</si>
  <si>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</si>
  <si>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</si>
  <si>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</si>
  <si>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</si>
  <si>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</si>
  <si>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</si>
  <si>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</si>
  <si>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</si>
  <si>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</si>
  <si>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</si>
  <si>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</si>
  <si>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</si>
  <si>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</si>
  <si>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</si>
  <si>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</si>
  <si>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</si>
  <si>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</si>
  <si>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</si>
  <si>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</si>
  <si>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</si>
  <si>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</si>
  <si>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</si>
  <si>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</si>
  <si>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86.</t>
  </si>
  <si>
    <t>88.</t>
  </si>
  <si>
    <t>89.</t>
  </si>
  <si>
    <t>56.</t>
  </si>
  <si>
    <t>85.</t>
  </si>
  <si>
    <t>87.</t>
  </si>
  <si>
    <t>90.</t>
  </si>
  <si>
    <t>91.</t>
  </si>
  <si>
    <t>92.</t>
  </si>
  <si>
    <t>93.</t>
  </si>
  <si>
    <t>94.</t>
  </si>
  <si>
    <t>95.</t>
  </si>
  <si>
    <t>96.</t>
  </si>
  <si>
    <t>97.</t>
  </si>
</sst>
</file>

<file path=xl/styles.xml><?xml version="1.0" encoding="utf-8"?>
<styleSheet xmlns="http://schemas.openxmlformats.org/spreadsheetml/2006/main">
  <numFmts count="17">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 _F_t_-;\-* #,##0\ _F_t_-;_-* &quot;-&quot;??\ _F_t_-;_-@_-"/>
    <numFmt numFmtId="165" formatCode="#,##0\ &quot;Ft&quot;"/>
    <numFmt numFmtId="166" formatCode="_-* #,##0.0\ &quot;Ft&quot;_-;\-* #,##0.0\ &quot;Ft&quot;_-;_-* &quot;-&quot;??\ &quot;Ft&quot;_-;_-@_-"/>
    <numFmt numFmtId="167" formatCode="_-* #,##0\ &quot;Ft&quot;_-;\-* #,##0\ &quot;Ft&quot;_-;_-* &quot;-&quot;??\ &quot;Ft&quot;_-;_-@_-"/>
    <numFmt numFmtId="168" formatCode="#,##0.0"/>
    <numFmt numFmtId="169" formatCode="&quot;H-&quot;0000"/>
    <numFmt numFmtId="170" formatCode="#,##0\ _F_t"/>
    <numFmt numFmtId="171" formatCode="_-* #,##0&quot; Ft&quot;_-;\-* #,##0&quot; Ft&quot;_-;_-* \-??&quot; Ft&quot;_-;_-@_-"/>
    <numFmt numFmtId="172" formatCode="#,##0;0;"/>
  </numFmts>
  <fonts count="77">
    <font>
      <sz val="11"/>
      <color theme="1"/>
      <name val="Calibri"/>
      <family val="2"/>
    </font>
    <font>
      <sz val="11"/>
      <color indexed="8"/>
      <name val="Calibri"/>
      <family val="2"/>
    </font>
    <font>
      <sz val="10"/>
      <name val="Arial"/>
      <family val="2"/>
    </font>
    <font>
      <sz val="10"/>
      <name val="Arial Narrow"/>
      <family val="2"/>
    </font>
    <font>
      <sz val="10"/>
      <color indexed="8"/>
      <name val="Arial Narrow"/>
      <family val="2"/>
    </font>
    <font>
      <b/>
      <sz val="10"/>
      <name val="Arial Narrow"/>
      <family val="2"/>
    </font>
    <font>
      <vertAlign val="superscript"/>
      <sz val="10"/>
      <name val="Arial Narrow"/>
      <family val="2"/>
    </font>
    <font>
      <vertAlign val="subscript"/>
      <sz val="10"/>
      <name val="Arial Narrow"/>
      <family val="2"/>
    </font>
    <font>
      <b/>
      <sz val="10"/>
      <color indexed="8"/>
      <name val="Arial Narrow"/>
      <family val="2"/>
    </font>
    <font>
      <sz val="10"/>
      <name val="Times New Roman"/>
      <family val="1"/>
    </font>
    <font>
      <sz val="11"/>
      <color indexed="9"/>
      <name val="Calibri"/>
      <family val="2"/>
    </font>
    <font>
      <sz val="11"/>
      <color indexed="62"/>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Arial CE"/>
      <family val="2"/>
    </font>
    <font>
      <sz val="10"/>
      <name val="Times New Roman CE"/>
      <family val="0"/>
    </font>
    <font>
      <sz val="10"/>
      <color indexed="8"/>
      <name val="Arial"/>
      <family val="2"/>
    </font>
    <font>
      <sz val="10"/>
      <color indexed="8"/>
      <name val="Times New Roman CE"/>
      <family val="0"/>
    </font>
    <font>
      <sz val="10"/>
      <color indexed="8"/>
      <name val="Times New Roman"/>
      <family val="1"/>
    </font>
    <font>
      <vertAlign val="subscript"/>
      <sz val="10"/>
      <color indexed="8"/>
      <name val="Arial Narrow"/>
      <family val="2"/>
    </font>
    <font>
      <vertAlign val="superscript"/>
      <sz val="10"/>
      <color indexed="8"/>
      <name val="Arial Narrow"/>
      <family val="2"/>
    </font>
    <font>
      <b/>
      <sz val="10"/>
      <color indexed="8"/>
      <name val="Times New Roman"/>
      <family val="1"/>
    </font>
    <font>
      <sz val="10"/>
      <color indexed="10"/>
      <name val="Arial Narrow"/>
      <family val="2"/>
    </font>
    <font>
      <b/>
      <sz val="10"/>
      <color indexed="10"/>
      <name val="Arial Narrow"/>
      <family val="2"/>
    </font>
    <font>
      <b/>
      <u val="single"/>
      <sz val="10"/>
      <name val="Arial Narrow"/>
      <family val="2"/>
    </font>
    <font>
      <b/>
      <sz val="10"/>
      <name val="Times New Roman"/>
      <family val="1"/>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8"/>
      <name val="Times New Roman"/>
      <family val="1"/>
    </font>
    <font>
      <b/>
      <sz val="12"/>
      <color indexed="8"/>
      <name val="Times New Roman"/>
      <family val="1"/>
    </font>
    <font>
      <b/>
      <sz val="12"/>
      <color indexed="8"/>
      <name val="Arial Narrow"/>
      <family val="2"/>
    </font>
    <font>
      <sz val="12"/>
      <color indexed="8"/>
      <name val="Arial Narrow"/>
      <family val="2"/>
    </font>
    <font>
      <sz val="9"/>
      <color indexed="8"/>
      <name val="Calibri"/>
      <family val="2"/>
    </font>
    <font>
      <sz val="10"/>
      <color indexed="8"/>
      <name val="Calibri"/>
      <family val="2"/>
    </font>
    <font>
      <sz val="11"/>
      <color theme="0"/>
      <name val="Calibri"/>
      <family val="2"/>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sz val="10"/>
      <color theme="1"/>
      <name val="Arial"/>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2"/>
      <color theme="1"/>
      <name val="Times New Roman"/>
      <family val="1"/>
    </font>
    <font>
      <b/>
      <sz val="12"/>
      <color theme="1"/>
      <name val="Times New Roman"/>
      <family val="1"/>
    </font>
    <font>
      <b/>
      <sz val="12"/>
      <color theme="1"/>
      <name val="Arial Narrow"/>
      <family val="2"/>
    </font>
    <font>
      <sz val="12"/>
      <color theme="1"/>
      <name val="Arial Narrow"/>
      <family val="2"/>
    </font>
    <font>
      <b/>
      <sz val="10"/>
      <color theme="1"/>
      <name val="Arial Narrow"/>
      <family val="2"/>
    </font>
    <font>
      <sz val="10"/>
      <color theme="1"/>
      <name val="Arial Narrow"/>
      <family val="2"/>
    </font>
    <font>
      <sz val="10"/>
      <color rgb="FFFF0000"/>
      <name val="Arial Narrow"/>
      <family val="2"/>
    </font>
    <font>
      <b/>
      <sz val="10"/>
      <color rgb="FFFF0000"/>
      <name val="Arial Narrow"/>
      <family val="2"/>
    </font>
    <font>
      <sz val="9"/>
      <color theme="1"/>
      <name val="Calibri"/>
      <family val="2"/>
    </font>
    <font>
      <sz val="10"/>
      <color theme="1"/>
      <name val="Calibri"/>
      <family val="2"/>
    </font>
    <font>
      <sz val="10"/>
      <color theme="1"/>
      <name val="Times New Roman CE"/>
      <family val="0"/>
    </font>
  </fonts>
  <fills count="56">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indexed="55"/>
        <bgColor indexed="64"/>
      </patternFill>
    </fill>
    <fill>
      <patternFill patternType="solid">
        <fgColor rgb="FFFFFFCC"/>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indexed="2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color indexed="63"/>
      </right>
      <top style="thin"/>
      <bottom>
        <color indexed="63"/>
      </bottom>
    </border>
    <border>
      <left style="thin"/>
      <right style="thin"/>
      <top style="thin">
        <color indexed="8"/>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color indexed="8"/>
      </bottom>
    </border>
  </borders>
  <cellStyleXfs count="1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2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49" fillId="32"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49" fillId="3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49"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49"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49"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50" fillId="40" borderId="1" applyNumberFormat="0" applyAlignment="0" applyProtection="0"/>
    <xf numFmtId="0" fontId="11" fillId="15" borderId="2" applyNumberFormat="0" applyAlignment="0" applyProtection="0"/>
    <xf numFmtId="0" fontId="11" fillId="15" borderId="2" applyNumberFormat="0" applyAlignment="0" applyProtection="0"/>
    <xf numFmtId="0" fontId="5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2" fillId="0" borderId="3"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53"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54" fillId="0" borderId="7"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5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5" fillId="41" borderId="9" applyNumberFormat="0" applyAlignment="0" applyProtection="0"/>
    <xf numFmtId="0" fontId="12" fillId="42" borderId="10" applyNumberFormat="0" applyAlignment="0" applyProtection="0"/>
    <xf numFmtId="0" fontId="12" fillId="42" borderId="10"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6"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7" fillId="0" borderId="11"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0" fillId="43" borderId="13" applyNumberFormat="0" applyFont="0" applyAlignment="0" applyProtection="0"/>
    <xf numFmtId="0" fontId="2" fillId="44" borderId="14" applyNumberFormat="0" applyAlignment="0" applyProtection="0"/>
    <xf numFmtId="0" fontId="2" fillId="44" borderId="14" applyNumberFormat="0" applyAlignment="0" applyProtection="0"/>
    <xf numFmtId="0" fontId="10"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35" borderId="0" applyNumberFormat="0" applyBorder="0" applyAlignment="0" applyProtection="0"/>
    <xf numFmtId="0" fontId="2" fillId="0" borderId="0">
      <alignment/>
      <protection/>
    </xf>
    <xf numFmtId="0" fontId="2" fillId="0" borderId="0">
      <alignment/>
      <protection/>
    </xf>
    <xf numFmtId="0" fontId="10" fillId="35"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58" fillId="4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59" fillId="50" borderId="15" applyNumberFormat="0" applyAlignment="0" applyProtection="0"/>
    <xf numFmtId="0" fontId="16" fillId="51" borderId="16" applyNumberFormat="0" applyAlignment="0" applyProtection="0"/>
    <xf numFmtId="0" fontId="16" fillId="51" borderId="16" applyNumberFormat="0" applyAlignment="0" applyProtection="0"/>
    <xf numFmtId="0" fontId="60"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 fillId="0" borderId="0">
      <alignment/>
      <protection/>
    </xf>
    <xf numFmtId="0" fontId="2" fillId="0" borderId="0" applyNumberFormat="0" applyFill="0" applyBorder="0" applyAlignment="0" applyProtection="0"/>
    <xf numFmtId="0" fontId="61" fillId="0" borderId="0">
      <alignment/>
      <protection/>
    </xf>
    <xf numFmtId="0" fontId="2" fillId="0" borderId="0">
      <alignment/>
      <protection/>
    </xf>
    <xf numFmtId="0" fontId="26" fillId="0" borderId="0">
      <alignment/>
      <protection/>
    </xf>
    <xf numFmtId="0" fontId="2" fillId="0" borderId="0">
      <alignment/>
      <protection/>
    </xf>
    <xf numFmtId="0" fontId="2" fillId="0" borderId="0" applyNumberFormat="0" applyFill="0" applyBorder="0" applyAlignment="0" applyProtection="0"/>
    <xf numFmtId="0" fontId="2" fillId="0" borderId="0">
      <alignment/>
      <protection/>
    </xf>
    <xf numFmtId="0" fontId="28" fillId="0" borderId="0">
      <alignment/>
      <protection/>
    </xf>
    <xf numFmtId="0" fontId="62" fillId="0" borderId="17"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171" fontId="26" fillId="0" borderId="0" applyFill="0" applyBorder="0" applyAlignment="0" applyProtection="0"/>
    <xf numFmtId="0" fontId="63" fillId="52"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64" fillId="53"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65" fillId="50" borderId="1" applyNumberFormat="0" applyAlignment="0" applyProtection="0"/>
    <xf numFmtId="0" fontId="21" fillId="51" borderId="2" applyNumberFormat="0" applyAlignment="0" applyProtection="0"/>
    <xf numFmtId="0" fontId="21" fillId="51" borderId="2" applyNumberFormat="0" applyAlignment="0" applyProtection="0"/>
    <xf numFmtId="9" fontId="0" fillId="0" borderId="0" applyFont="0" applyFill="0" applyBorder="0" applyAlignment="0" applyProtection="0"/>
  </cellStyleXfs>
  <cellXfs count="256">
    <xf numFmtId="0" fontId="0" fillId="0" borderId="0" xfId="0" applyFont="1" applyAlignment="1">
      <alignment/>
    </xf>
    <xf numFmtId="0" fontId="66" fillId="0" borderId="0" xfId="0" applyFont="1" applyAlignment="1">
      <alignment vertical="top"/>
    </xf>
    <xf numFmtId="0" fontId="67" fillId="0" borderId="0" xfId="0" applyFont="1" applyAlignment="1">
      <alignment vertical="top"/>
    </xf>
    <xf numFmtId="0" fontId="66" fillId="0" borderId="19" xfId="0" applyFont="1" applyBorder="1" applyAlignment="1">
      <alignment vertical="top"/>
    </xf>
    <xf numFmtId="10" fontId="66" fillId="0" borderId="19" xfId="0" applyNumberFormat="1" applyFont="1" applyBorder="1" applyAlignment="1">
      <alignment vertical="top"/>
    </xf>
    <xf numFmtId="0" fontId="66" fillId="0" borderId="0" xfId="0" applyFont="1" applyAlignment="1">
      <alignment horizontal="left" vertical="top"/>
    </xf>
    <xf numFmtId="0" fontId="66" fillId="0" borderId="19" xfId="0" applyFont="1" applyBorder="1" applyAlignment="1">
      <alignment horizontal="right" vertical="top"/>
    </xf>
    <xf numFmtId="167" fontId="66" fillId="0" borderId="19" xfId="146" applyNumberFormat="1" applyFont="1" applyBorder="1" applyAlignment="1">
      <alignment vertical="top"/>
    </xf>
    <xf numFmtId="0" fontId="68" fillId="0" borderId="20" xfId="0" applyFont="1" applyBorder="1" applyAlignment="1">
      <alignment vertical="top" wrapText="1"/>
    </xf>
    <xf numFmtId="0" fontId="69" fillId="0" borderId="0" xfId="0" applyFont="1" applyAlignment="1">
      <alignment vertical="top" wrapText="1"/>
    </xf>
    <xf numFmtId="3" fontId="69" fillId="0" borderId="0" xfId="0" applyNumberFormat="1" applyFont="1" applyAlignment="1">
      <alignment vertical="top" wrapText="1"/>
    </xf>
    <xf numFmtId="0" fontId="70" fillId="0" borderId="20" xfId="0" applyFont="1" applyBorder="1" applyAlignment="1">
      <alignment horizontal="center" vertical="center" wrapText="1"/>
    </xf>
    <xf numFmtId="0" fontId="70" fillId="0" borderId="0" xfId="0" applyFont="1" applyAlignment="1">
      <alignment vertical="top" wrapText="1"/>
    </xf>
    <xf numFmtId="0" fontId="71" fillId="0" borderId="0" xfId="0" applyFont="1" applyAlignment="1">
      <alignment horizontal="left" vertical="top" wrapText="1"/>
    </xf>
    <xf numFmtId="0" fontId="71" fillId="0" borderId="0" xfId="0" applyFont="1" applyAlignment="1">
      <alignment vertical="top" wrapText="1"/>
    </xf>
    <xf numFmtId="0" fontId="70" fillId="0" borderId="0" xfId="0" applyFont="1" applyBorder="1" applyAlignment="1">
      <alignment vertical="top" wrapText="1"/>
    </xf>
    <xf numFmtId="3" fontId="70" fillId="0" borderId="20" xfId="0" applyNumberFormat="1" applyFont="1" applyBorder="1" applyAlignment="1">
      <alignment horizontal="center" vertical="center" wrapText="1"/>
    </xf>
    <xf numFmtId="3" fontId="71" fillId="0" borderId="0" xfId="0" applyNumberFormat="1" applyFont="1" applyAlignment="1">
      <alignment horizontal="right" vertical="top" wrapText="1"/>
    </xf>
    <xf numFmtId="4" fontId="70" fillId="0" borderId="20" xfId="0" applyNumberFormat="1" applyFont="1" applyBorder="1" applyAlignment="1">
      <alignment horizontal="center" vertical="center" wrapText="1"/>
    </xf>
    <xf numFmtId="4" fontId="71" fillId="0" borderId="0" xfId="0" applyNumberFormat="1" applyFont="1" applyAlignment="1">
      <alignment horizontal="right" vertical="top" wrapText="1"/>
    </xf>
    <xf numFmtId="0" fontId="71" fillId="0" borderId="0" xfId="0" applyFont="1" applyAlignment="1">
      <alignment/>
    </xf>
    <xf numFmtId="0" fontId="71" fillId="0" borderId="0" xfId="0" applyFont="1" applyBorder="1" applyAlignment="1">
      <alignment horizontal="left" vertical="center" wrapText="1"/>
    </xf>
    <xf numFmtId="2" fontId="71" fillId="0" borderId="0" xfId="0" applyNumberFormat="1" applyFont="1" applyBorder="1" applyAlignment="1">
      <alignment vertical="top"/>
    </xf>
    <xf numFmtId="4" fontId="71" fillId="0" borderId="0" xfId="0" applyNumberFormat="1" applyFont="1" applyBorder="1" applyAlignment="1">
      <alignment vertical="top"/>
    </xf>
    <xf numFmtId="3" fontId="71" fillId="0" borderId="0" xfId="0" applyNumberFormat="1" applyFont="1" applyBorder="1" applyAlignment="1">
      <alignment vertical="top"/>
    </xf>
    <xf numFmtId="3" fontId="71" fillId="0" borderId="0" xfId="0" applyNumberFormat="1" applyFont="1" applyFill="1" applyBorder="1" applyAlignment="1">
      <alignment vertical="top"/>
    </xf>
    <xf numFmtId="0" fontId="71" fillId="0" borderId="0" xfId="0" applyFont="1" applyBorder="1" applyAlignment="1">
      <alignment vertical="top"/>
    </xf>
    <xf numFmtId="0" fontId="71" fillId="0" borderId="0" xfId="0" applyFont="1" applyBorder="1" applyAlignment="1">
      <alignment wrapText="1"/>
    </xf>
    <xf numFmtId="0" fontId="71" fillId="0" borderId="0" xfId="0" applyFont="1" applyAlignment="1">
      <alignment vertical="top"/>
    </xf>
    <xf numFmtId="4" fontId="71" fillId="0" borderId="0" xfId="0" applyNumberFormat="1" applyFont="1" applyAlignment="1">
      <alignment vertical="top"/>
    </xf>
    <xf numFmtId="3" fontId="71" fillId="0" borderId="0" xfId="0" applyNumberFormat="1" applyFont="1" applyAlignment="1">
      <alignment vertical="top"/>
    </xf>
    <xf numFmtId="0" fontId="5" fillId="0" borderId="0" xfId="137" applyFont="1" applyAlignment="1">
      <alignment vertical="top" wrapText="1"/>
      <protection/>
    </xf>
    <xf numFmtId="0" fontId="3" fillId="0" borderId="0" xfId="137" applyFont="1" applyAlignment="1">
      <alignment horizontal="left" vertical="top" wrapText="1"/>
      <protection/>
    </xf>
    <xf numFmtId="0" fontId="3" fillId="0" borderId="0" xfId="137" applyFont="1" applyAlignment="1">
      <alignment vertical="top" wrapText="1"/>
      <protection/>
    </xf>
    <xf numFmtId="0" fontId="5" fillId="0" borderId="0" xfId="137" applyFont="1" applyBorder="1" applyAlignment="1">
      <alignment vertical="top" wrapText="1"/>
      <protection/>
    </xf>
    <xf numFmtId="0" fontId="5" fillId="0" borderId="20" xfId="137" applyFont="1" applyBorder="1" applyAlignment="1">
      <alignment horizontal="center" vertical="center" wrapText="1"/>
      <protection/>
    </xf>
    <xf numFmtId="3" fontId="5" fillId="0" borderId="20" xfId="137" applyNumberFormat="1" applyFont="1" applyBorder="1" applyAlignment="1">
      <alignment horizontal="center" vertical="center" wrapText="1"/>
      <protection/>
    </xf>
    <xf numFmtId="3" fontId="3" fillId="0" borderId="0" xfId="137" applyNumberFormat="1" applyFont="1" applyAlignment="1">
      <alignment horizontal="right" vertical="top" wrapText="1"/>
      <protection/>
    </xf>
    <xf numFmtId="4" fontId="5" fillId="0" borderId="20" xfId="137" applyNumberFormat="1" applyFont="1" applyBorder="1" applyAlignment="1">
      <alignment horizontal="center" vertical="center" wrapText="1"/>
      <protection/>
    </xf>
    <xf numFmtId="4" fontId="3" fillId="0" borderId="0" xfId="137" applyNumberFormat="1" applyFont="1" applyAlignment="1">
      <alignment horizontal="right" vertical="top" wrapText="1"/>
      <protection/>
    </xf>
    <xf numFmtId="0" fontId="68" fillId="0" borderId="0" xfId="0" applyFont="1" applyBorder="1" applyAlignment="1">
      <alignment vertical="top" wrapText="1"/>
    </xf>
    <xf numFmtId="0" fontId="3" fillId="0" borderId="21" xfId="137" applyFont="1" applyBorder="1" applyAlignment="1">
      <alignment horizontal="left" vertical="top" wrapText="1"/>
      <protection/>
    </xf>
    <xf numFmtId="0" fontId="3" fillId="0" borderId="0" xfId="137" applyFont="1" applyBorder="1" applyAlignment="1">
      <alignment vertical="top" wrapText="1"/>
      <protection/>
    </xf>
    <xf numFmtId="49" fontId="3" fillId="0" borderId="0" xfId="137" applyNumberFormat="1" applyFont="1" applyBorder="1" applyAlignment="1">
      <alignment vertical="top" wrapText="1"/>
      <protection/>
    </xf>
    <xf numFmtId="4" fontId="3" fillId="0" borderId="0" xfId="137" applyNumberFormat="1" applyFont="1" applyBorder="1" applyAlignment="1">
      <alignment horizontal="right" vertical="top" wrapText="1"/>
      <protection/>
    </xf>
    <xf numFmtId="3" fontId="3" fillId="0" borderId="0" xfId="137" applyNumberFormat="1" applyFont="1" applyBorder="1" applyAlignment="1">
      <alignment horizontal="right" vertical="top" wrapText="1"/>
      <protection/>
    </xf>
    <xf numFmtId="3" fontId="3" fillId="0" borderId="22" xfId="137" applyNumberFormat="1" applyFont="1" applyBorder="1" applyAlignment="1">
      <alignment horizontal="right" vertical="top" wrapText="1"/>
      <protection/>
    </xf>
    <xf numFmtId="0" fontId="5" fillId="0" borderId="23" xfId="137" applyFont="1" applyBorder="1" applyAlignment="1">
      <alignment horizontal="left" vertical="top" wrapText="1"/>
      <protection/>
    </xf>
    <xf numFmtId="0" fontId="5" fillId="0" borderId="24" xfId="137" applyFont="1" applyBorder="1" applyAlignment="1">
      <alignment vertical="top" wrapText="1"/>
      <protection/>
    </xf>
    <xf numFmtId="4" fontId="5" fillId="0" borderId="24" xfId="137" applyNumberFormat="1" applyFont="1" applyBorder="1" applyAlignment="1">
      <alignment horizontal="right" vertical="top" wrapText="1"/>
      <protection/>
    </xf>
    <xf numFmtId="3" fontId="5" fillId="0" borderId="24" xfId="137" applyNumberFormat="1" applyFont="1" applyBorder="1" applyAlignment="1">
      <alignment horizontal="right" vertical="top" wrapText="1"/>
      <protection/>
    </xf>
    <xf numFmtId="3" fontId="5" fillId="0" borderId="25" xfId="137" applyNumberFormat="1" applyFont="1" applyBorder="1" applyAlignment="1">
      <alignment horizontal="right" vertical="top" wrapText="1"/>
      <protection/>
    </xf>
    <xf numFmtId="0" fontId="69" fillId="0" borderId="20" xfId="0" applyFont="1" applyBorder="1" applyAlignment="1">
      <alignment vertical="top" wrapText="1"/>
    </xf>
    <xf numFmtId="0" fontId="70" fillId="0" borderId="26" xfId="0" applyFont="1" applyBorder="1" applyAlignment="1">
      <alignment horizontal="center" vertical="center" wrapText="1"/>
    </xf>
    <xf numFmtId="3" fontId="70" fillId="0" borderId="27" xfId="0" applyNumberFormat="1" applyFont="1" applyBorder="1" applyAlignment="1">
      <alignment horizontal="center" vertical="center" wrapText="1"/>
    </xf>
    <xf numFmtId="0" fontId="71" fillId="0" borderId="21" xfId="0" applyFont="1" applyBorder="1" applyAlignment="1">
      <alignment horizontal="left" vertical="top" wrapText="1"/>
    </xf>
    <xf numFmtId="0" fontId="71" fillId="0" borderId="0" xfId="0" applyFont="1" applyBorder="1" applyAlignment="1">
      <alignment vertical="top" wrapText="1"/>
    </xf>
    <xf numFmtId="49" fontId="71" fillId="0" borderId="0" xfId="0" applyNumberFormat="1" applyFont="1" applyBorder="1" applyAlignment="1">
      <alignment vertical="top" wrapText="1"/>
    </xf>
    <xf numFmtId="4" fontId="71" fillId="0" borderId="0" xfId="0" applyNumberFormat="1" applyFont="1" applyBorder="1" applyAlignment="1">
      <alignment horizontal="right" vertical="top" wrapText="1"/>
    </xf>
    <xf numFmtId="3" fontId="3" fillId="0" borderId="0" xfId="0" applyNumberFormat="1" applyFont="1" applyBorder="1" applyAlignment="1">
      <alignment horizontal="right" vertical="top" wrapText="1"/>
    </xf>
    <xf numFmtId="3" fontId="71" fillId="0" borderId="0" xfId="0" applyNumberFormat="1" applyFont="1" applyBorder="1" applyAlignment="1">
      <alignment horizontal="right" vertical="top" wrapText="1"/>
    </xf>
    <xf numFmtId="3" fontId="71" fillId="0" borderId="22" xfId="0" applyNumberFormat="1" applyFont="1" applyBorder="1" applyAlignment="1">
      <alignment horizontal="right" vertical="top" wrapText="1"/>
    </xf>
    <xf numFmtId="0" fontId="70" fillId="0" borderId="23" xfId="0" applyFont="1" applyBorder="1" applyAlignment="1">
      <alignment horizontal="left" vertical="top" wrapText="1"/>
    </xf>
    <xf numFmtId="0" fontId="70" fillId="0" borderId="24" xfId="0" applyFont="1" applyBorder="1" applyAlignment="1">
      <alignment vertical="top" wrapText="1"/>
    </xf>
    <xf numFmtId="4" fontId="70" fillId="0" borderId="24" xfId="0" applyNumberFormat="1" applyFont="1" applyBorder="1" applyAlignment="1">
      <alignment horizontal="right" vertical="top" wrapText="1"/>
    </xf>
    <xf numFmtId="3" fontId="70" fillId="0" borderId="24" xfId="0" applyNumberFormat="1" applyFont="1" applyBorder="1" applyAlignment="1">
      <alignment horizontal="right" vertical="top" wrapText="1"/>
    </xf>
    <xf numFmtId="3" fontId="70" fillId="0" borderId="25" xfId="0" applyNumberFormat="1" applyFont="1" applyBorder="1" applyAlignment="1">
      <alignment horizontal="right" vertical="top" wrapText="1"/>
    </xf>
    <xf numFmtId="0" fontId="3" fillId="0" borderId="21" xfId="0" applyFont="1" applyBorder="1" applyAlignment="1">
      <alignment horizontal="left" vertical="top" wrapText="1"/>
    </xf>
    <xf numFmtId="0" fontId="3" fillId="0" borderId="0" xfId="0" applyFont="1" applyBorder="1" applyAlignment="1">
      <alignment vertical="top" wrapText="1"/>
    </xf>
    <xf numFmtId="49" fontId="3" fillId="0" borderId="0" xfId="0" applyNumberFormat="1" applyFont="1" applyBorder="1" applyAlignment="1">
      <alignment vertical="top" wrapText="1"/>
    </xf>
    <xf numFmtId="4" fontId="3" fillId="0" borderId="0" xfId="0" applyNumberFormat="1" applyFont="1" applyBorder="1" applyAlignment="1">
      <alignment horizontal="right" vertical="top" wrapText="1"/>
    </xf>
    <xf numFmtId="3" fontId="3" fillId="0" borderId="22" xfId="0" applyNumberFormat="1" applyFont="1" applyBorder="1" applyAlignment="1">
      <alignment horizontal="right" vertical="top" wrapText="1"/>
    </xf>
    <xf numFmtId="0" fontId="5" fillId="0" borderId="23" xfId="0" applyFont="1" applyBorder="1" applyAlignment="1">
      <alignment horizontal="left" vertical="top" wrapText="1"/>
    </xf>
    <xf numFmtId="0" fontId="5" fillId="0" borderId="24" xfId="0" applyFont="1" applyBorder="1" applyAlignment="1">
      <alignment vertical="top" wrapText="1"/>
    </xf>
    <xf numFmtId="4" fontId="5" fillId="0" borderId="24" xfId="0" applyNumberFormat="1" applyFont="1" applyBorder="1" applyAlignment="1">
      <alignment horizontal="right" vertical="top" wrapText="1"/>
    </xf>
    <xf numFmtId="3" fontId="5" fillId="0" borderId="24" xfId="0" applyNumberFormat="1" applyFont="1" applyBorder="1" applyAlignment="1">
      <alignment horizontal="right" vertical="top" wrapText="1"/>
    </xf>
    <xf numFmtId="3" fontId="5" fillId="0" borderId="25" xfId="0" applyNumberFormat="1" applyFont="1" applyBorder="1" applyAlignment="1">
      <alignment horizontal="right" vertical="top" wrapText="1"/>
    </xf>
    <xf numFmtId="0" fontId="5" fillId="0" borderId="26" xfId="137" applyFont="1" applyBorder="1" applyAlignment="1">
      <alignment horizontal="center" vertical="center" wrapText="1"/>
      <protection/>
    </xf>
    <xf numFmtId="3" fontId="5" fillId="0" borderId="27" xfId="137" applyNumberFormat="1" applyFont="1" applyBorder="1" applyAlignment="1">
      <alignment horizontal="center" vertical="center" wrapText="1"/>
      <protection/>
    </xf>
    <xf numFmtId="9" fontId="66" fillId="0" borderId="0" xfId="0" applyNumberFormat="1" applyFont="1" applyAlignment="1">
      <alignment vertical="top"/>
    </xf>
    <xf numFmtId="0" fontId="71" fillId="0" borderId="21" xfId="0" applyFont="1" applyBorder="1" applyAlignment="1">
      <alignment horizontal="left" vertical="center"/>
    </xf>
    <xf numFmtId="3" fontId="71" fillId="0" borderId="22" xfId="0" applyNumberFormat="1" applyFont="1" applyBorder="1" applyAlignment="1">
      <alignment vertical="top"/>
    </xf>
    <xf numFmtId="0" fontId="71" fillId="0" borderId="21" xfId="0" applyFont="1" applyBorder="1" applyAlignment="1">
      <alignment horizontal="left"/>
    </xf>
    <xf numFmtId="4" fontId="70" fillId="0" borderId="24" xfId="0" applyNumberFormat="1" applyFont="1" applyBorder="1" applyAlignment="1">
      <alignment vertical="top" wrapText="1"/>
    </xf>
    <xf numFmtId="3" fontId="70" fillId="0" borderId="24" xfId="0" applyNumberFormat="1" applyFont="1" applyBorder="1" applyAlignment="1">
      <alignment vertical="top" wrapText="1"/>
    </xf>
    <xf numFmtId="3" fontId="70" fillId="0" borderId="25" xfId="0" applyNumberFormat="1" applyFont="1" applyBorder="1" applyAlignment="1">
      <alignment vertical="top" wrapText="1"/>
    </xf>
    <xf numFmtId="0" fontId="70" fillId="0" borderId="23" xfId="0" applyFont="1" applyBorder="1" applyAlignment="1">
      <alignment vertical="top" wrapText="1"/>
    </xf>
    <xf numFmtId="3" fontId="68" fillId="0" borderId="19" xfId="0" applyNumberFormat="1" applyFont="1" applyBorder="1" applyAlignment="1">
      <alignment horizontal="center" vertical="top" wrapText="1"/>
    </xf>
    <xf numFmtId="0" fontId="68" fillId="0" borderId="28" xfId="0" applyFont="1" applyBorder="1" applyAlignment="1">
      <alignment vertical="top" wrapText="1"/>
    </xf>
    <xf numFmtId="3" fontId="68" fillId="0" borderId="29" xfId="0" applyNumberFormat="1" applyFont="1" applyBorder="1" applyAlignment="1">
      <alignment horizontal="center" vertical="top" wrapText="1"/>
    </xf>
    <xf numFmtId="0" fontId="69" fillId="0" borderId="21" xfId="0" applyFont="1" applyBorder="1" applyAlignment="1">
      <alignment vertical="top" wrapText="1"/>
    </xf>
    <xf numFmtId="3" fontId="69" fillId="0" borderId="0" xfId="146" applyNumberFormat="1" applyFont="1" applyBorder="1" applyAlignment="1">
      <alignment vertical="top" wrapText="1"/>
    </xf>
    <xf numFmtId="3" fontId="69" fillId="0" borderId="22" xfId="146" applyNumberFormat="1" applyFont="1" applyBorder="1" applyAlignment="1">
      <alignment vertical="top" wrapText="1"/>
    </xf>
    <xf numFmtId="0" fontId="68" fillId="0" borderId="23" xfId="0" applyFont="1" applyBorder="1" applyAlignment="1">
      <alignment vertical="top" wrapText="1"/>
    </xf>
    <xf numFmtId="3" fontId="68" fillId="0" borderId="24" xfId="0" applyNumberFormat="1" applyFont="1" applyBorder="1" applyAlignment="1">
      <alignment vertical="top" wrapText="1"/>
    </xf>
    <xf numFmtId="3" fontId="68" fillId="0" borderId="25" xfId="0" applyNumberFormat="1" applyFont="1" applyBorder="1" applyAlignment="1">
      <alignment vertical="top" wrapText="1"/>
    </xf>
    <xf numFmtId="3" fontId="69" fillId="0" borderId="0" xfId="0" applyNumberFormat="1" applyFont="1" applyBorder="1" applyAlignment="1">
      <alignment vertical="top" wrapText="1"/>
    </xf>
    <xf numFmtId="0" fontId="69" fillId="0" borderId="0" xfId="0" applyFont="1" applyBorder="1" applyAlignment="1">
      <alignment vertical="top" wrapText="1"/>
    </xf>
    <xf numFmtId="0" fontId="72" fillId="0" borderId="0" xfId="0" applyFont="1" applyAlignment="1">
      <alignment vertical="top" wrapText="1"/>
    </xf>
    <xf numFmtId="0" fontId="70" fillId="0" borderId="21" xfId="0" applyFont="1" applyBorder="1" applyAlignment="1">
      <alignment horizontal="center" vertical="center" wrapText="1"/>
    </xf>
    <xf numFmtId="0" fontId="73" fillId="0" borderId="0" xfId="0" applyFont="1" applyBorder="1" applyAlignment="1">
      <alignment horizontal="center" vertical="center" wrapText="1"/>
    </xf>
    <xf numFmtId="0" fontId="74" fillId="0" borderId="0" xfId="0" applyFont="1" applyAlignment="1">
      <alignment vertical="top"/>
    </xf>
    <xf numFmtId="3" fontId="74" fillId="0" borderId="0" xfId="0" applyNumberFormat="1" applyFont="1" applyAlignment="1">
      <alignment vertical="top"/>
    </xf>
    <xf numFmtId="0" fontId="75" fillId="0" borderId="0" xfId="0" applyFont="1" applyAlignment="1">
      <alignment vertical="top" wrapText="1"/>
    </xf>
    <xf numFmtId="0" fontId="75" fillId="0" borderId="0" xfId="0" applyFont="1" applyAlignment="1">
      <alignment vertical="top"/>
    </xf>
    <xf numFmtId="0" fontId="0" fillId="0" borderId="0" xfId="0" applyAlignment="1">
      <alignment/>
    </xf>
    <xf numFmtId="0" fontId="76" fillId="0" borderId="0" xfId="0" applyFont="1" applyAlignment="1">
      <alignment horizontal="right" vertical="top" wrapText="1"/>
    </xf>
    <xf numFmtId="3" fontId="76" fillId="0" borderId="0" xfId="0" applyNumberFormat="1" applyFont="1" applyAlignment="1">
      <alignment horizontal="right" vertical="top" wrapText="1"/>
    </xf>
    <xf numFmtId="0" fontId="76" fillId="0" borderId="0" xfId="0" applyFont="1" applyAlignment="1">
      <alignment vertical="top" wrapText="1"/>
    </xf>
    <xf numFmtId="49" fontId="76" fillId="0" borderId="0" xfId="0" applyNumberFormat="1" applyFont="1" applyAlignment="1">
      <alignment vertical="top" wrapText="1"/>
    </xf>
    <xf numFmtId="0" fontId="76" fillId="0" borderId="0" xfId="0" applyFont="1" applyAlignment="1">
      <alignment horizontal="right" vertical="top" wrapText="1"/>
    </xf>
    <xf numFmtId="0" fontId="76" fillId="0" borderId="0" xfId="0" applyFont="1" applyAlignment="1">
      <alignment horizontal="left" vertical="top" wrapText="1"/>
    </xf>
    <xf numFmtId="3" fontId="71" fillId="0" borderId="0" xfId="0" applyNumberFormat="1" applyFont="1" applyAlignment="1">
      <alignment vertical="top" wrapText="1"/>
    </xf>
    <xf numFmtId="3" fontId="9" fillId="0" borderId="0" xfId="0" applyNumberFormat="1" applyFont="1" applyBorder="1" applyAlignment="1">
      <alignment horizontal="right" vertical="top" wrapText="1"/>
    </xf>
    <xf numFmtId="3" fontId="76" fillId="0" borderId="30" xfId="0" applyNumberFormat="1" applyFont="1" applyBorder="1" applyAlignment="1">
      <alignment horizontal="right" vertical="top" wrapText="1"/>
    </xf>
    <xf numFmtId="3" fontId="76" fillId="0" borderId="22" xfId="0" applyNumberFormat="1" applyFont="1" applyBorder="1" applyAlignment="1">
      <alignment horizontal="right" vertical="top" wrapText="1"/>
    </xf>
    <xf numFmtId="3" fontId="74" fillId="0" borderId="0" xfId="0" applyNumberFormat="1" applyFont="1" applyFill="1" applyAlignment="1">
      <alignment vertical="top"/>
    </xf>
    <xf numFmtId="3" fontId="70" fillId="0" borderId="30" xfId="0" applyNumberFormat="1" applyFont="1" applyBorder="1" applyAlignment="1">
      <alignment horizontal="center" vertical="center" wrapText="1"/>
    </xf>
    <xf numFmtId="3" fontId="9" fillId="0" borderId="0" xfId="134" applyNumberFormat="1" applyFont="1" applyFill="1" applyBorder="1" applyAlignment="1" applyProtection="1">
      <alignment vertical="top" wrapText="1"/>
      <protection/>
    </xf>
    <xf numFmtId="3" fontId="76" fillId="0" borderId="0" xfId="0" applyNumberFormat="1" applyFont="1" applyBorder="1" applyAlignment="1">
      <alignment horizontal="right" vertical="top" wrapText="1"/>
    </xf>
    <xf numFmtId="3" fontId="27" fillId="0" borderId="0" xfId="0" applyNumberFormat="1" applyFont="1" applyBorder="1" applyAlignment="1">
      <alignment horizontal="right" vertical="top" wrapText="1"/>
    </xf>
    <xf numFmtId="3" fontId="9" fillId="0" borderId="30" xfId="134" applyNumberFormat="1" applyFont="1" applyFill="1" applyBorder="1" applyAlignment="1" applyProtection="1">
      <alignment vertical="top" wrapText="1"/>
      <protection/>
    </xf>
    <xf numFmtId="3" fontId="9" fillId="0" borderId="22" xfId="134" applyNumberFormat="1" applyFont="1" applyFill="1" applyBorder="1" applyAlignment="1" applyProtection="1">
      <alignment vertical="top" wrapText="1"/>
      <protection/>
    </xf>
    <xf numFmtId="0" fontId="76" fillId="0" borderId="30" xfId="0" applyFont="1" applyBorder="1" applyAlignment="1">
      <alignment horizontal="right" vertical="top" wrapText="1"/>
    </xf>
    <xf numFmtId="0" fontId="0" fillId="0" borderId="29" xfId="0" applyBorder="1" applyAlignment="1">
      <alignment/>
    </xf>
    <xf numFmtId="3" fontId="3" fillId="0" borderId="0" xfId="137" applyNumberFormat="1" applyFont="1" applyAlignment="1">
      <alignment vertical="top" wrapText="1"/>
      <protection/>
    </xf>
    <xf numFmtId="3" fontId="5" fillId="0" borderId="0" xfId="137" applyNumberFormat="1" applyFont="1" applyBorder="1" applyAlignment="1">
      <alignment vertical="top" wrapText="1"/>
      <protection/>
    </xf>
    <xf numFmtId="0" fontId="73" fillId="0" borderId="21" xfId="0" applyFont="1" applyBorder="1" applyAlignment="1">
      <alignment horizontal="center" vertical="center" wrapText="1"/>
    </xf>
    <xf numFmtId="4" fontId="70" fillId="0" borderId="20" xfId="0" applyNumberFormat="1" applyFont="1" applyFill="1" applyBorder="1" applyAlignment="1">
      <alignment horizontal="center" vertical="center" wrapText="1"/>
    </xf>
    <xf numFmtId="4" fontId="71" fillId="0" borderId="0" xfId="0" applyNumberFormat="1" applyFont="1" applyFill="1" applyBorder="1" applyAlignment="1">
      <alignment horizontal="right" vertical="top" wrapText="1"/>
    </xf>
    <xf numFmtId="4" fontId="70" fillId="0" borderId="24" xfId="0" applyNumberFormat="1" applyFont="1" applyFill="1" applyBorder="1" applyAlignment="1">
      <alignment horizontal="right" vertical="top" wrapText="1"/>
    </xf>
    <xf numFmtId="4" fontId="71" fillId="0" borderId="0" xfId="0" applyNumberFormat="1" applyFont="1" applyFill="1" applyAlignment="1">
      <alignment horizontal="right" vertical="top" wrapText="1"/>
    </xf>
    <xf numFmtId="4" fontId="3" fillId="0" borderId="0" xfId="0" applyNumberFormat="1" applyFont="1" applyFill="1" applyBorder="1" applyAlignment="1">
      <alignment horizontal="right" vertical="top" wrapText="1"/>
    </xf>
    <xf numFmtId="4" fontId="5" fillId="0" borderId="24" xfId="0" applyNumberFormat="1" applyFont="1" applyFill="1" applyBorder="1" applyAlignment="1">
      <alignment horizontal="right" vertical="top" wrapText="1"/>
    </xf>
    <xf numFmtId="4" fontId="5" fillId="0" borderId="20" xfId="0" applyNumberFormat="1" applyFont="1" applyFill="1" applyBorder="1" applyAlignment="1">
      <alignment horizontal="center" vertical="center" wrapText="1"/>
    </xf>
    <xf numFmtId="4" fontId="3" fillId="0" borderId="0" xfId="0" applyNumberFormat="1" applyFont="1" applyFill="1" applyAlignment="1">
      <alignment horizontal="right" vertical="top" wrapText="1"/>
    </xf>
    <xf numFmtId="0" fontId="74" fillId="0" borderId="0" xfId="0" applyFont="1" applyFill="1" applyAlignment="1">
      <alignment horizontal="right" vertical="top"/>
    </xf>
    <xf numFmtId="0" fontId="71" fillId="0" borderId="0" xfId="0" applyFont="1" applyFill="1" applyAlignment="1">
      <alignment vertical="top" wrapText="1"/>
    </xf>
    <xf numFmtId="4" fontId="5" fillId="0" borderId="20" xfId="137" applyNumberFormat="1" applyFont="1" applyFill="1" applyBorder="1" applyAlignment="1">
      <alignment horizontal="center" vertical="center" wrapText="1"/>
      <protection/>
    </xf>
    <xf numFmtId="4" fontId="3" fillId="0" borderId="0" xfId="137" applyNumberFormat="1" applyFont="1" applyFill="1" applyBorder="1" applyAlignment="1">
      <alignment horizontal="right" vertical="top" wrapText="1"/>
      <protection/>
    </xf>
    <xf numFmtId="4" fontId="5" fillId="0" borderId="24" xfId="137" applyNumberFormat="1" applyFont="1" applyFill="1" applyBorder="1" applyAlignment="1">
      <alignment horizontal="right" vertical="top" wrapText="1"/>
      <protection/>
    </xf>
    <xf numFmtId="4" fontId="3" fillId="0" borderId="0" xfId="137" applyNumberFormat="1" applyFont="1" applyFill="1" applyAlignment="1">
      <alignment horizontal="right" vertical="top" wrapText="1"/>
      <protection/>
    </xf>
    <xf numFmtId="0" fontId="70" fillId="0" borderId="20" xfId="0" applyFont="1" applyFill="1" applyBorder="1" applyAlignment="1">
      <alignment horizontal="center" vertical="center" wrapText="1"/>
    </xf>
    <xf numFmtId="0" fontId="76" fillId="0" borderId="0" xfId="0" applyFont="1" applyFill="1" applyAlignment="1">
      <alignment horizontal="right" vertical="top" wrapText="1"/>
    </xf>
    <xf numFmtId="0" fontId="5" fillId="0" borderId="24" xfId="0" applyFont="1" applyFill="1" applyBorder="1" applyAlignment="1">
      <alignment vertical="top" wrapText="1"/>
    </xf>
    <xf numFmtId="49" fontId="71" fillId="0" borderId="0" xfId="0" applyNumberFormat="1" applyFont="1" applyFill="1" applyBorder="1" applyAlignment="1">
      <alignment vertical="top" wrapText="1"/>
    </xf>
    <xf numFmtId="0" fontId="70" fillId="0" borderId="24" xfId="0" applyFont="1" applyFill="1" applyBorder="1" applyAlignment="1">
      <alignment vertical="top" wrapText="1"/>
    </xf>
    <xf numFmtId="49" fontId="3" fillId="0" borderId="0" xfId="0" applyNumberFormat="1" applyFont="1" applyFill="1" applyBorder="1" applyAlignment="1">
      <alignment vertical="top" wrapText="1"/>
    </xf>
    <xf numFmtId="49" fontId="4" fillId="0" borderId="0" xfId="0" applyNumberFormat="1" applyFont="1" applyFill="1" applyBorder="1" applyAlignment="1">
      <alignment vertical="top" wrapText="1"/>
    </xf>
    <xf numFmtId="0" fontId="74" fillId="0" borderId="0" xfId="0" applyFont="1" applyFill="1" applyAlignment="1">
      <alignment vertical="top" wrapText="1"/>
    </xf>
    <xf numFmtId="3" fontId="76" fillId="0" borderId="0" xfId="0" applyNumberFormat="1" applyFont="1" applyFill="1" applyAlignment="1">
      <alignment horizontal="right" vertical="top" wrapText="1"/>
    </xf>
    <xf numFmtId="3" fontId="70" fillId="0" borderId="0" xfId="0" applyNumberFormat="1" applyFont="1" applyFill="1" applyBorder="1" applyAlignment="1">
      <alignment horizontal="center" vertical="center" wrapText="1"/>
    </xf>
    <xf numFmtId="0" fontId="71" fillId="0" borderId="0" xfId="0" applyFont="1" applyBorder="1" applyAlignment="1">
      <alignment horizontal="left" vertical="top" wrapText="1"/>
    </xf>
    <xf numFmtId="4" fontId="5" fillId="0" borderId="31" xfId="137" applyNumberFormat="1" applyFont="1" applyBorder="1" applyAlignment="1">
      <alignment horizontal="center" vertical="center" wrapText="1"/>
      <protection/>
    </xf>
    <xf numFmtId="0" fontId="71" fillId="0" borderId="31" xfId="0" applyFont="1" applyBorder="1" applyAlignment="1">
      <alignment horizontal="right" vertical="top" wrapText="1"/>
    </xf>
    <xf numFmtId="3" fontId="71" fillId="0" borderId="0" xfId="0" applyNumberFormat="1" applyFont="1" applyFill="1" applyBorder="1" applyAlignment="1">
      <alignment horizontal="right" vertical="top" wrapText="1"/>
    </xf>
    <xf numFmtId="3" fontId="0" fillId="0" borderId="0" xfId="149" applyNumberFormat="1" applyFont="1" applyFill="1" applyBorder="1" applyAlignment="1">
      <alignment horizontal="right" vertical="top" wrapText="1"/>
    </xf>
    <xf numFmtId="2" fontId="63" fillId="52" borderId="0" xfId="149" applyNumberFormat="1" applyBorder="1" applyAlignment="1">
      <alignment vertical="top"/>
    </xf>
    <xf numFmtId="0" fontId="3" fillId="0" borderId="0" xfId="134" applyFont="1" applyAlignment="1">
      <alignment horizontal="right"/>
      <protection/>
    </xf>
    <xf numFmtId="164" fontId="5" fillId="0" borderId="26" xfId="98" applyNumberFormat="1" applyFont="1" applyBorder="1" applyAlignment="1">
      <alignment horizontal="center" vertical="center" wrapText="1"/>
    </xf>
    <xf numFmtId="0" fontId="8" fillId="0" borderId="20" xfId="134" applyFont="1" applyBorder="1" applyAlignment="1">
      <alignment horizontal="center" vertical="center" wrapText="1"/>
      <protection/>
    </xf>
    <xf numFmtId="43" fontId="8" fillId="0" borderId="20" xfId="98" applyNumberFormat="1" applyFont="1" applyBorder="1" applyAlignment="1">
      <alignment horizontal="center" vertical="center" wrapText="1"/>
    </xf>
    <xf numFmtId="3" fontId="8" fillId="0" borderId="20" xfId="134" applyNumberFormat="1" applyFont="1" applyBorder="1" applyAlignment="1">
      <alignment horizontal="center" vertical="center" wrapText="1"/>
      <protection/>
    </xf>
    <xf numFmtId="3" fontId="8" fillId="0" borderId="27" xfId="134" applyNumberFormat="1" applyFont="1" applyBorder="1" applyAlignment="1">
      <alignment horizontal="center" vertical="center" wrapText="1"/>
      <protection/>
    </xf>
    <xf numFmtId="0" fontId="3" fillId="0" borderId="21" xfId="134" applyFont="1" applyBorder="1">
      <alignment/>
      <protection/>
    </xf>
    <xf numFmtId="49" fontId="3" fillId="0" borderId="0" xfId="134" applyNumberFormat="1" applyFont="1" applyBorder="1" applyAlignment="1">
      <alignment horizontal="left" wrapText="1"/>
      <protection/>
    </xf>
    <xf numFmtId="0" fontId="3" fillId="0" borderId="0" xfId="134" applyFont="1" applyBorder="1" applyAlignment="1">
      <alignment horizontal="right"/>
      <protection/>
    </xf>
    <xf numFmtId="0" fontId="3" fillId="0" borderId="0" xfId="134" applyFont="1" applyBorder="1">
      <alignment/>
      <protection/>
    </xf>
    <xf numFmtId="3" fontId="3" fillId="0" borderId="0" xfId="134" applyNumberFormat="1" applyFont="1" applyBorder="1">
      <alignment/>
      <protection/>
    </xf>
    <xf numFmtId="3" fontId="3" fillId="0" borderId="22" xfId="134" applyNumberFormat="1" applyFont="1" applyBorder="1">
      <alignment/>
      <protection/>
    </xf>
    <xf numFmtId="0" fontId="3" fillId="0" borderId="0" xfId="134" applyNumberFormat="1" applyFont="1" applyBorder="1" applyAlignment="1">
      <alignment horizontal="left" wrapText="1"/>
      <protection/>
    </xf>
    <xf numFmtId="49" fontId="34" fillId="0" borderId="0" xfId="134" applyNumberFormat="1" applyFont="1" applyBorder="1" applyAlignment="1">
      <alignment horizontal="left" wrapText="1"/>
      <protection/>
    </xf>
    <xf numFmtId="0" fontId="3" fillId="0" borderId="0" xfId="134" applyFont="1">
      <alignment/>
      <protection/>
    </xf>
    <xf numFmtId="0" fontId="34" fillId="0" borderId="0" xfId="134" applyFont="1" applyAlignment="1">
      <alignment horizontal="right"/>
      <protection/>
    </xf>
    <xf numFmtId="0" fontId="34" fillId="0" borderId="0" xfId="134" applyFont="1">
      <alignment/>
      <protection/>
    </xf>
    <xf numFmtId="3" fontId="34" fillId="0" borderId="0" xfId="134" applyNumberFormat="1" applyFont="1" applyBorder="1">
      <alignment/>
      <protection/>
    </xf>
    <xf numFmtId="49" fontId="35" fillId="0" borderId="0" xfId="134" applyNumberFormat="1" applyFont="1" applyBorder="1" applyAlignment="1">
      <alignment horizontal="left" vertical="top" wrapText="1"/>
      <protection/>
    </xf>
    <xf numFmtId="49" fontId="5" fillId="0" borderId="0" xfId="134" applyNumberFormat="1" applyFont="1" applyBorder="1" applyAlignment="1">
      <alignment horizontal="left" wrapText="1"/>
      <protection/>
    </xf>
    <xf numFmtId="49" fontId="35" fillId="0" borderId="0" xfId="134" applyNumberFormat="1" applyFont="1" applyBorder="1" applyAlignment="1">
      <alignment horizontal="left" wrapText="1"/>
      <protection/>
    </xf>
    <xf numFmtId="0" fontId="36" fillId="0" borderId="0" xfId="134" applyNumberFormat="1" applyFont="1" applyBorder="1" applyAlignment="1">
      <alignment horizontal="left" wrapText="1"/>
      <protection/>
    </xf>
    <xf numFmtId="0" fontId="3" fillId="0" borderId="0" xfId="134" applyNumberFormat="1" applyFont="1" applyFill="1" applyBorder="1" applyAlignment="1">
      <alignment horizontal="left" wrapText="1"/>
      <protection/>
    </xf>
    <xf numFmtId="0" fontId="34" fillId="0" borderId="0" xfId="134" applyNumberFormat="1" applyFont="1" applyBorder="1" applyAlignment="1">
      <alignment horizontal="left" wrapText="1"/>
      <protection/>
    </xf>
    <xf numFmtId="0" fontId="3" fillId="0" borderId="0" xfId="134" applyNumberFormat="1" applyFont="1" applyBorder="1" applyAlignment="1">
      <alignment horizontal="right" wrapText="1"/>
      <protection/>
    </xf>
    <xf numFmtId="164" fontId="5" fillId="0" borderId="23" xfId="98" applyNumberFormat="1" applyFont="1" applyBorder="1" applyAlignment="1">
      <alignment horizontal="left" vertical="top" wrapText="1"/>
    </xf>
    <xf numFmtId="0" fontId="8" fillId="0" borderId="24" xfId="134" applyFont="1" applyBorder="1" applyAlignment="1">
      <alignment vertical="top" wrapText="1"/>
      <protection/>
    </xf>
    <xf numFmtId="43" fontId="8" fillId="0" borderId="24" xfId="98" applyNumberFormat="1" applyFont="1" applyBorder="1" applyAlignment="1">
      <alignment horizontal="right" vertical="top" wrapText="1"/>
    </xf>
    <xf numFmtId="3" fontId="8" fillId="0" borderId="24" xfId="134" applyNumberFormat="1" applyFont="1" applyBorder="1" applyAlignment="1">
      <alignment horizontal="right" vertical="top" wrapText="1"/>
      <protection/>
    </xf>
    <xf numFmtId="3" fontId="8" fillId="0" borderId="25" xfId="134" applyNumberFormat="1" applyFont="1" applyBorder="1" applyAlignment="1">
      <alignment horizontal="right" vertical="top" wrapText="1"/>
      <protection/>
    </xf>
    <xf numFmtId="0" fontId="8" fillId="0" borderId="0" xfId="134" applyFont="1" applyAlignment="1">
      <alignment wrapText="1"/>
      <protection/>
    </xf>
    <xf numFmtId="0" fontId="5" fillId="0" borderId="0" xfId="134" applyFont="1" applyAlignment="1">
      <alignment horizontal="right"/>
      <protection/>
    </xf>
    <xf numFmtId="0" fontId="5" fillId="0" borderId="0" xfId="134" applyFont="1">
      <alignment/>
      <protection/>
    </xf>
    <xf numFmtId="3" fontId="3" fillId="0" borderId="0" xfId="134" applyNumberFormat="1" applyFont="1">
      <alignment/>
      <protection/>
    </xf>
    <xf numFmtId="3" fontId="3" fillId="0" borderId="0" xfId="134" applyNumberFormat="1" applyFont="1" applyAlignment="1">
      <alignment/>
      <protection/>
    </xf>
    <xf numFmtId="0" fontId="3" fillId="0" borderId="21" xfId="0" applyFont="1" applyBorder="1" applyAlignment="1">
      <alignment horizontal="left" vertical="top"/>
    </xf>
    <xf numFmtId="0" fontId="3" fillId="0" borderId="0" xfId="0" applyNumberFormat="1" applyFont="1" applyBorder="1" applyAlignment="1">
      <alignment horizontal="left" vertical="top" wrapText="1"/>
    </xf>
    <xf numFmtId="0" fontId="3" fillId="0" borderId="0" xfId="0" applyFont="1" applyBorder="1" applyAlignment="1">
      <alignment horizontal="right"/>
    </xf>
    <xf numFmtId="0" fontId="3" fillId="0" borderId="0" xfId="0" applyFont="1" applyBorder="1" applyAlignment="1">
      <alignment/>
    </xf>
    <xf numFmtId="3" fontId="71" fillId="0" borderId="0" xfId="146" applyNumberFormat="1" applyFont="1" applyBorder="1" applyAlignment="1">
      <alignment/>
    </xf>
    <xf numFmtId="3" fontId="71" fillId="0" borderId="22" xfId="146" applyNumberFormat="1" applyFont="1" applyBorder="1" applyAlignment="1">
      <alignment/>
    </xf>
    <xf numFmtId="49" fontId="3" fillId="0" borderId="0" xfId="0" applyNumberFormat="1" applyFont="1" applyBorder="1" applyAlignment="1">
      <alignment horizontal="left" vertical="top" wrapText="1"/>
    </xf>
    <xf numFmtId="49" fontId="34" fillId="0" borderId="0" xfId="0" applyNumberFormat="1" applyFont="1" applyBorder="1" applyAlignment="1">
      <alignment horizontal="left" vertical="top" wrapText="1"/>
    </xf>
    <xf numFmtId="3" fontId="3" fillId="0" borderId="0" xfId="146" applyNumberFormat="1" applyFont="1" applyBorder="1" applyAlignment="1">
      <alignment/>
    </xf>
    <xf numFmtId="0" fontId="5" fillId="0" borderId="0" xfId="0" applyNumberFormat="1" applyFont="1" applyBorder="1" applyAlignment="1">
      <alignment horizontal="left" vertical="top" wrapText="1"/>
    </xf>
    <xf numFmtId="3" fontId="34" fillId="0" borderId="0" xfId="146" applyNumberFormat="1" applyFont="1" applyBorder="1" applyAlignment="1">
      <alignment/>
    </xf>
    <xf numFmtId="49" fontId="35" fillId="0" borderId="0" xfId="0" applyNumberFormat="1" applyFont="1" applyBorder="1" applyAlignment="1">
      <alignment horizontal="left" vertical="top" wrapText="1"/>
    </xf>
    <xf numFmtId="49" fontId="5" fillId="0" borderId="0" xfId="0" applyNumberFormat="1" applyFont="1" applyBorder="1" applyAlignment="1">
      <alignment horizontal="left" vertical="top" wrapText="1"/>
    </xf>
    <xf numFmtId="0" fontId="36" fillId="0" borderId="0" xfId="0" applyNumberFormat="1" applyFont="1" applyBorder="1" applyAlignment="1">
      <alignment horizontal="left" vertical="top" wrapText="1"/>
    </xf>
    <xf numFmtId="0" fontId="34" fillId="0" borderId="0" xfId="0" applyNumberFormat="1" applyFont="1" applyBorder="1" applyAlignment="1">
      <alignment horizontal="left" vertical="top" wrapText="1"/>
    </xf>
    <xf numFmtId="0" fontId="5" fillId="0" borderId="0" xfId="119" applyNumberFormat="1" applyFont="1" applyBorder="1" applyAlignment="1">
      <alignment horizontal="left" vertical="top" wrapText="1"/>
      <protection/>
    </xf>
    <xf numFmtId="0" fontId="8" fillId="0" borderId="24" xfId="0" applyFont="1" applyBorder="1" applyAlignment="1">
      <alignment horizontal="left" vertical="top" wrapText="1"/>
    </xf>
    <xf numFmtId="0" fontId="8" fillId="0" borderId="24" xfId="0" applyFont="1" applyBorder="1" applyAlignment="1">
      <alignment vertical="top" wrapText="1"/>
    </xf>
    <xf numFmtId="3" fontId="8" fillId="0" borderId="24" xfId="146" applyNumberFormat="1" applyFont="1" applyBorder="1" applyAlignment="1">
      <alignment horizontal="right" vertical="top" wrapText="1"/>
    </xf>
    <xf numFmtId="3" fontId="8" fillId="0" borderId="25" xfId="146" applyNumberFormat="1" applyFont="1" applyBorder="1" applyAlignment="1">
      <alignment horizontal="right" vertical="top" wrapText="1"/>
    </xf>
    <xf numFmtId="0" fontId="34" fillId="0" borderId="0" xfId="134" applyFont="1" applyAlignment="1">
      <alignment wrapText="1"/>
      <protection/>
    </xf>
    <xf numFmtId="0" fontId="2" fillId="0" borderId="0" xfId="135" applyFont="1" applyAlignment="1">
      <alignment/>
    </xf>
    <xf numFmtId="172" fontId="2" fillId="0" borderId="0" xfId="135" applyNumberFormat="1" applyFont="1" applyAlignment="1">
      <alignment/>
    </xf>
    <xf numFmtId="0" fontId="2" fillId="0" borderId="0" xfId="135" applyFont="1" applyAlignment="1">
      <alignment horizontal="center"/>
    </xf>
    <xf numFmtId="172" fontId="9" fillId="0" borderId="0" xfId="135" applyNumberFormat="1" applyFont="1" applyFill="1" applyBorder="1" applyAlignment="1" applyProtection="1">
      <alignment wrapText="1"/>
      <protection/>
    </xf>
    <xf numFmtId="0" fontId="9" fillId="0" borderId="0" xfId="135" applyFont="1" applyFill="1" applyBorder="1" applyAlignment="1" applyProtection="1">
      <alignment wrapText="1"/>
      <protection/>
    </xf>
    <xf numFmtId="0" fontId="9" fillId="0" borderId="0" xfId="135" applyFont="1" applyFill="1" applyBorder="1" applyAlignment="1" applyProtection="1">
      <alignment horizontal="center" wrapText="1"/>
      <protection/>
    </xf>
    <xf numFmtId="0" fontId="38" fillId="0" borderId="0" xfId="135" applyFont="1" applyAlignment="1">
      <alignment horizontal="center" vertical="center"/>
    </xf>
    <xf numFmtId="172" fontId="37" fillId="55" borderId="32" xfId="135" applyNumberFormat="1" applyFont="1" applyFill="1" applyBorder="1" applyAlignment="1" applyProtection="1">
      <alignment horizontal="center" vertical="center" wrapText="1"/>
      <protection/>
    </xf>
    <xf numFmtId="0" fontId="37" fillId="55" borderId="32" xfId="135" applyFont="1" applyFill="1" applyBorder="1" applyAlignment="1" applyProtection="1">
      <alignment horizontal="center" vertical="center" wrapText="1"/>
      <protection/>
    </xf>
    <xf numFmtId="0" fontId="2" fillId="0" borderId="0" xfId="135" applyFont="1" applyFill="1" applyAlignment="1">
      <alignment/>
    </xf>
    <xf numFmtId="0" fontId="66" fillId="0" borderId="0" xfId="0" applyFont="1" applyAlignment="1">
      <alignment vertical="top"/>
    </xf>
    <xf numFmtId="0" fontId="0" fillId="0" borderId="0" xfId="0" applyAlignment="1">
      <alignment vertical="top"/>
    </xf>
    <xf numFmtId="0" fontId="66" fillId="0" borderId="0" xfId="0" applyFont="1" applyAlignment="1">
      <alignment horizontal="center" vertical="top"/>
    </xf>
    <xf numFmtId="0" fontId="0" fillId="0" borderId="0" xfId="0" applyAlignment="1">
      <alignment horizontal="center" vertical="top"/>
    </xf>
    <xf numFmtId="167" fontId="66" fillId="0" borderId="31" xfId="146" applyNumberFormat="1" applyFont="1" applyBorder="1" applyAlignment="1">
      <alignment horizontal="center" vertical="top"/>
    </xf>
    <xf numFmtId="167" fontId="66" fillId="0" borderId="19" xfId="146" applyNumberFormat="1" applyFont="1" applyBorder="1" applyAlignment="1">
      <alignment horizontal="center" vertical="top"/>
    </xf>
    <xf numFmtId="167" fontId="66" fillId="0" borderId="20" xfId="146" applyNumberFormat="1" applyFont="1" applyBorder="1" applyAlignment="1">
      <alignment horizontal="center" vertical="top"/>
    </xf>
    <xf numFmtId="0" fontId="66" fillId="0" borderId="31" xfId="0" applyFont="1" applyBorder="1" applyAlignment="1">
      <alignment horizontal="center" vertical="top"/>
    </xf>
    <xf numFmtId="0" fontId="67" fillId="0" borderId="0" xfId="0" applyFont="1" applyAlignment="1">
      <alignment vertical="top"/>
    </xf>
    <xf numFmtId="0" fontId="68" fillId="0" borderId="33" xfId="0" applyFont="1" applyBorder="1" applyAlignment="1">
      <alignment horizontal="center" vertical="top" wrapText="1"/>
    </xf>
    <xf numFmtId="0" fontId="68" fillId="0" borderId="34" xfId="0" applyFont="1" applyBorder="1" applyAlignment="1">
      <alignment horizontal="center" vertical="top" wrapText="1"/>
    </xf>
    <xf numFmtId="0" fontId="68" fillId="0" borderId="35" xfId="0" applyFont="1" applyBorder="1" applyAlignment="1">
      <alignment horizontal="center" vertical="top" wrapText="1"/>
    </xf>
    <xf numFmtId="0" fontId="5" fillId="0" borderId="33" xfId="137" applyFont="1" applyFill="1" applyBorder="1" applyAlignment="1">
      <alignment horizontal="center" vertical="top" wrapText="1"/>
      <protection/>
    </xf>
    <xf numFmtId="0" fontId="5" fillId="0" borderId="34" xfId="137" applyFont="1" applyFill="1" applyBorder="1" applyAlignment="1">
      <alignment horizontal="center" vertical="top" wrapText="1"/>
      <protection/>
    </xf>
    <xf numFmtId="0" fontId="5" fillId="0" borderId="35" xfId="137" applyFont="1" applyFill="1" applyBorder="1" applyAlignment="1">
      <alignment horizontal="center" vertical="top" wrapText="1"/>
      <protection/>
    </xf>
    <xf numFmtId="0" fontId="73" fillId="0" borderId="21" xfId="0" applyFont="1" applyBorder="1" applyAlignment="1">
      <alignment horizontal="center" vertical="center" wrapText="1"/>
    </xf>
    <xf numFmtId="0" fontId="70" fillId="0" borderId="21" xfId="0" applyFont="1" applyBorder="1" applyAlignment="1">
      <alignment horizontal="center" vertical="top" wrapText="1"/>
    </xf>
    <xf numFmtId="0" fontId="70" fillId="0" borderId="33" xfId="137" applyFont="1" applyFill="1" applyBorder="1" applyAlignment="1">
      <alignment horizontal="center" vertical="top" wrapText="1"/>
      <protection/>
    </xf>
    <xf numFmtId="0" fontId="70" fillId="0" borderId="34" xfId="137" applyFont="1" applyFill="1" applyBorder="1" applyAlignment="1">
      <alignment horizontal="center" vertical="top" wrapText="1"/>
      <protection/>
    </xf>
    <xf numFmtId="0" fontId="70" fillId="0" borderId="35" xfId="137" applyFont="1" applyFill="1" applyBorder="1" applyAlignment="1">
      <alignment horizontal="center" vertical="top" wrapText="1"/>
      <protection/>
    </xf>
    <xf numFmtId="0" fontId="5" fillId="0" borderId="33" xfId="139" applyFont="1" applyFill="1" applyBorder="1" applyAlignment="1">
      <alignment horizontal="center" vertical="top" wrapText="1"/>
      <protection/>
    </xf>
    <xf numFmtId="0" fontId="5" fillId="0" borderId="34" xfId="139" applyFont="1" applyFill="1" applyBorder="1" applyAlignment="1">
      <alignment horizontal="center" vertical="top" wrapText="1"/>
      <protection/>
    </xf>
    <xf numFmtId="0" fontId="5" fillId="0" borderId="35" xfId="139" applyFont="1" applyFill="1" applyBorder="1" applyAlignment="1">
      <alignment horizontal="center" vertical="top" wrapText="1"/>
      <protection/>
    </xf>
    <xf numFmtId="0" fontId="3" fillId="0" borderId="0" xfId="0" applyNumberFormat="1" applyFont="1" applyFill="1" applyBorder="1" applyAlignment="1">
      <alignment horizontal="left" vertical="top" wrapText="1"/>
    </xf>
    <xf numFmtId="0" fontId="3" fillId="0" borderId="0" xfId="0" applyFont="1" applyFill="1" applyBorder="1" applyAlignment="1">
      <alignment horizontal="right"/>
    </xf>
    <xf numFmtId="0" fontId="3" fillId="0" borderId="0" xfId="0" applyFont="1" applyFill="1" applyBorder="1" applyAlignment="1">
      <alignment/>
    </xf>
    <xf numFmtId="3" fontId="3" fillId="0" borderId="0" xfId="146" applyNumberFormat="1" applyFont="1" applyFill="1" applyBorder="1" applyAlignment="1">
      <alignment/>
    </xf>
    <xf numFmtId="0" fontId="2" fillId="0" borderId="20" xfId="135" applyFont="1" applyBorder="1" applyAlignment="1">
      <alignment horizontal="center"/>
    </xf>
    <xf numFmtId="0" fontId="2" fillId="0" borderId="20" xfId="135" applyFont="1" applyBorder="1" applyAlignment="1">
      <alignment/>
    </xf>
    <xf numFmtId="172" fontId="2" fillId="0" borderId="20" xfId="135" applyNumberFormat="1" applyFont="1" applyBorder="1" applyAlignment="1">
      <alignment/>
    </xf>
    <xf numFmtId="0" fontId="38" fillId="0" borderId="36" xfId="135" applyFont="1" applyBorder="1" applyAlignment="1">
      <alignment horizontal="center"/>
    </xf>
    <xf numFmtId="0" fontId="38" fillId="0" borderId="0" xfId="135" applyFont="1" applyAlignment="1">
      <alignment horizontal="center"/>
    </xf>
  </cellXfs>
  <cellStyles count="145">
    <cellStyle name="Normal" xfId="0"/>
    <cellStyle name="1. jelölőszín" xfId="15"/>
    <cellStyle name="2. jelölőszín" xfId="16"/>
    <cellStyle name="20% - 1. jelölőszín" xfId="17"/>
    <cellStyle name="20% - 1. jelölőszín 2" xfId="18"/>
    <cellStyle name="20% - 1. jelölőszín 3" xfId="19"/>
    <cellStyle name="20% - 2. jelölőszín" xfId="20"/>
    <cellStyle name="20% - 2. jelölőszín 2" xfId="21"/>
    <cellStyle name="20% - 2. jelölőszín 3" xfId="22"/>
    <cellStyle name="20% - 3. jelölőszín" xfId="23"/>
    <cellStyle name="20% - 3. jelölőszín 2" xfId="24"/>
    <cellStyle name="20% - 3. jelölőszín 3" xfId="25"/>
    <cellStyle name="20% - 4. jelölőszín" xfId="26"/>
    <cellStyle name="20% - 4. jelölőszín 2" xfId="27"/>
    <cellStyle name="20% - 4. jelölőszín 3" xfId="28"/>
    <cellStyle name="20% - 5. jelölőszín" xfId="29"/>
    <cellStyle name="20% - 5. jelölőszín 2" xfId="30"/>
    <cellStyle name="20% - 5. jelölőszín 3" xfId="31"/>
    <cellStyle name="20% - 6. jelölőszín" xfId="32"/>
    <cellStyle name="20% - 6. jelölőszín 2" xfId="33"/>
    <cellStyle name="20% - 6. jelölőszín 3" xfId="34"/>
    <cellStyle name="3. jelölőszín" xfId="35"/>
    <cellStyle name="4. jelölőszín" xfId="36"/>
    <cellStyle name="40% - 1. jelölőszín" xfId="37"/>
    <cellStyle name="40% - 1. jelölőszín 2" xfId="38"/>
    <cellStyle name="40% - 1. jelölőszín 3" xfId="39"/>
    <cellStyle name="40% - 2. jelölőszín" xfId="40"/>
    <cellStyle name="40% - 2. jelölőszín 2" xfId="41"/>
    <cellStyle name="40% - 2. jelölőszín 3" xfId="42"/>
    <cellStyle name="40% - 3. jelölőszín" xfId="43"/>
    <cellStyle name="40% - 3. jelölőszín 2" xfId="44"/>
    <cellStyle name="40% - 3. jelölőszín 3" xfId="45"/>
    <cellStyle name="40% - 4. jelölőszín" xfId="46"/>
    <cellStyle name="40% - 4. jelölőszín 2" xfId="47"/>
    <cellStyle name="40% - 4. jelölőszín 3" xfId="48"/>
    <cellStyle name="40% - 5. jelölőszín" xfId="49"/>
    <cellStyle name="40% - 5. jelölőszín 2" xfId="50"/>
    <cellStyle name="40% - 5. jelölőszín 3" xfId="51"/>
    <cellStyle name="40% - 6. jelölőszín" xfId="52"/>
    <cellStyle name="40% - 6. jelölőszín 2" xfId="53"/>
    <cellStyle name="40% - 6. jelölőszín 3" xfId="54"/>
    <cellStyle name="5. jelölőszín" xfId="55"/>
    <cellStyle name="6. jelölőszín" xfId="56"/>
    <cellStyle name="60% - 1. jelölőszín" xfId="57"/>
    <cellStyle name="60% - 1. jelölőszín 2" xfId="58"/>
    <cellStyle name="60% - 1. jelölőszín 3" xfId="59"/>
    <cellStyle name="60% - 2. jelölőszín" xfId="60"/>
    <cellStyle name="60% - 2. jelölőszín 2" xfId="61"/>
    <cellStyle name="60% - 2. jelölőszín 3" xfId="62"/>
    <cellStyle name="60% - 3. jelölőszín" xfId="63"/>
    <cellStyle name="60% - 3. jelölőszín 2" xfId="64"/>
    <cellStyle name="60% - 3. jelölőszín 3" xfId="65"/>
    <cellStyle name="60% - 4. jelölőszín" xfId="66"/>
    <cellStyle name="60% - 4. jelölőszín 2" xfId="67"/>
    <cellStyle name="60% - 4. jelölőszín 3" xfId="68"/>
    <cellStyle name="60% - 5. jelölőszín" xfId="69"/>
    <cellStyle name="60% - 5. jelölőszín 2" xfId="70"/>
    <cellStyle name="60% - 5. jelölőszín 3" xfId="71"/>
    <cellStyle name="60% - 6. jelölőszín" xfId="72"/>
    <cellStyle name="60% - 6. jelölőszín 2" xfId="73"/>
    <cellStyle name="60% - 6. jelölőszín 3" xfId="74"/>
    <cellStyle name="Bevitel" xfId="75"/>
    <cellStyle name="Bevitel 2" xfId="76"/>
    <cellStyle name="Bevitel 3" xfId="77"/>
    <cellStyle name="Cím" xfId="78"/>
    <cellStyle name="Cím 2" xfId="79"/>
    <cellStyle name="Cím 3" xfId="80"/>
    <cellStyle name="Címsor 1" xfId="81"/>
    <cellStyle name="Címsor 1 2" xfId="82"/>
    <cellStyle name="Címsor 1 3" xfId="83"/>
    <cellStyle name="Címsor 2" xfId="84"/>
    <cellStyle name="Címsor 2 2" xfId="85"/>
    <cellStyle name="Címsor 2 3" xfId="86"/>
    <cellStyle name="Címsor 3" xfId="87"/>
    <cellStyle name="Címsor 3 2" xfId="88"/>
    <cellStyle name="Címsor 3 3" xfId="89"/>
    <cellStyle name="Címsor 4" xfId="90"/>
    <cellStyle name="Címsor 4 2" xfId="91"/>
    <cellStyle name="Címsor 4 3" xfId="92"/>
    <cellStyle name="Ellenőrzőcella" xfId="93"/>
    <cellStyle name="Ellenőrzőcella 2" xfId="94"/>
    <cellStyle name="Ellenőrzőcella 3" xfId="95"/>
    <cellStyle name="Comma" xfId="96"/>
    <cellStyle name="Comma [0]" xfId="97"/>
    <cellStyle name="Ezres 2" xfId="98"/>
    <cellStyle name="Ezres 2 2" xfId="99"/>
    <cellStyle name="Ezres 3" xfId="100"/>
    <cellStyle name="Ezres 4" xfId="101"/>
    <cellStyle name="Figyelmeztetés" xfId="102"/>
    <cellStyle name="Figyelmeztetés 2" xfId="103"/>
    <cellStyle name="Figyelmeztetés 3" xfId="104"/>
    <cellStyle name="Hivatkozott cella" xfId="105"/>
    <cellStyle name="Hivatkozott cella 2" xfId="106"/>
    <cellStyle name="Hivatkozott cella 3" xfId="107"/>
    <cellStyle name="Jegyzet" xfId="108"/>
    <cellStyle name="Jegyzet 2" xfId="109"/>
    <cellStyle name="Jegyzet 3" xfId="110"/>
    <cellStyle name="Jelölőszín (1) 2" xfId="111"/>
    <cellStyle name="Jelölőszín (1) 3" xfId="112"/>
    <cellStyle name="Jelölőszín (2) 2" xfId="113"/>
    <cellStyle name="Jelölőszín (2) 3" xfId="114"/>
    <cellStyle name="Jelölőszín (3) 2" xfId="115"/>
    <cellStyle name="Jelölőszín (3) 3" xfId="116"/>
    <cellStyle name="Jelölőszín (4) 2" xfId="117"/>
    <cellStyle name="Jelölőszín (4) 23" xfId="118"/>
    <cellStyle name="Jelölőszín (4) 23 2" xfId="119"/>
    <cellStyle name="Jelölőszín (4) 3" xfId="120"/>
    <cellStyle name="Jelölőszín (5) 2" xfId="121"/>
    <cellStyle name="Jelölőszín (5) 3" xfId="122"/>
    <cellStyle name="Jelölőszín (6) 2" xfId="123"/>
    <cellStyle name="Jelölőszín (6) 3" xfId="124"/>
    <cellStyle name="Jó" xfId="125"/>
    <cellStyle name="Jó 2" xfId="126"/>
    <cellStyle name="Jó 3" xfId="127"/>
    <cellStyle name="Kimenet" xfId="128"/>
    <cellStyle name="Kimenet 2" xfId="129"/>
    <cellStyle name="Kimenet 3" xfId="130"/>
    <cellStyle name="Magyarázó szöveg" xfId="131"/>
    <cellStyle name="Magyarázó szöveg 2" xfId="132"/>
    <cellStyle name="Magyarázó szöveg 3" xfId="133"/>
    <cellStyle name="Normál 2" xfId="134"/>
    <cellStyle name="Normál 2 2" xfId="135"/>
    <cellStyle name="Normál 2 3" xfId="136"/>
    <cellStyle name="Normál 3" xfId="137"/>
    <cellStyle name="Normál 3 2" xfId="138"/>
    <cellStyle name="Normál 3 3" xfId="139"/>
    <cellStyle name="Normál 4" xfId="140"/>
    <cellStyle name="Normál 5" xfId="141"/>
    <cellStyle name="Normal_Tárnok_klt_árazatlan_101024" xfId="142"/>
    <cellStyle name="Összesen" xfId="143"/>
    <cellStyle name="Összesen 2" xfId="144"/>
    <cellStyle name="Összesen 3" xfId="145"/>
    <cellStyle name="Currency" xfId="146"/>
    <cellStyle name="Currency [0]" xfId="147"/>
    <cellStyle name="Pénznem 2 2" xfId="148"/>
    <cellStyle name="Rossz" xfId="149"/>
    <cellStyle name="Rossz 2" xfId="150"/>
    <cellStyle name="Rossz 3" xfId="151"/>
    <cellStyle name="Semleges" xfId="152"/>
    <cellStyle name="Semleges 2" xfId="153"/>
    <cellStyle name="Semleges 3" xfId="154"/>
    <cellStyle name="Számítás" xfId="155"/>
    <cellStyle name="Számítás 2" xfId="156"/>
    <cellStyle name="Számítás 3" xfId="157"/>
    <cellStyle name="Percent" xfId="15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36"/>
  <sheetViews>
    <sheetView tabSelected="1" zoomScalePageLayoutView="0" workbookViewId="0" topLeftCell="A1">
      <selection activeCell="C24" sqref="C24"/>
    </sheetView>
  </sheetViews>
  <sheetFormatPr defaultColWidth="9.140625" defaultRowHeight="15"/>
  <cols>
    <col min="1" max="1" width="36.421875" style="1" customWidth="1"/>
    <col min="2" max="2" width="10.7109375" style="1" customWidth="1"/>
    <col min="3" max="4" width="15.7109375" style="1" customWidth="1"/>
    <col min="5" max="5" width="9.140625" style="1" customWidth="1"/>
    <col min="6" max="6" width="14.57421875" style="1" customWidth="1"/>
    <col min="7" max="16384" width="9.140625" style="1" customWidth="1"/>
  </cols>
  <sheetData>
    <row r="1" spans="1:4" s="2" customFormat="1" ht="15.75">
      <c r="A1" s="232"/>
      <c r="B1" s="225"/>
      <c r="C1" s="225"/>
      <c r="D1" s="225"/>
    </row>
    <row r="2" spans="1:4" s="2" customFormat="1" ht="15.75">
      <c r="A2" s="232"/>
      <c r="B2" s="225"/>
      <c r="C2" s="225"/>
      <c r="D2" s="225"/>
    </row>
    <row r="3" spans="1:4" s="2" customFormat="1" ht="15.75">
      <c r="A3" s="232"/>
      <c r="B3" s="225"/>
      <c r="C3" s="225"/>
      <c r="D3" s="225"/>
    </row>
    <row r="4" spans="1:4" ht="15.75">
      <c r="A4" s="224"/>
      <c r="B4" s="225"/>
      <c r="C4" s="225"/>
      <c r="D4" s="225"/>
    </row>
    <row r="5" spans="1:4" ht="15.75">
      <c r="A5" s="224"/>
      <c r="B5" s="225"/>
      <c r="C5" s="225"/>
      <c r="D5" s="225"/>
    </row>
    <row r="6" spans="1:4" ht="15.75">
      <c r="A6" s="224"/>
      <c r="B6" s="225"/>
      <c r="C6" s="225"/>
      <c r="D6" s="225"/>
    </row>
    <row r="7" spans="1:4" ht="15.75">
      <c r="A7" s="224"/>
      <c r="B7" s="225"/>
      <c r="C7" s="225"/>
      <c r="D7" s="225"/>
    </row>
    <row r="9" spans="1:3" ht="15.75">
      <c r="A9" s="1" t="s">
        <v>47</v>
      </c>
      <c r="C9" s="1" t="s">
        <v>48</v>
      </c>
    </row>
    <row r="10" spans="1:3" ht="15.75">
      <c r="A10" s="1" t="s">
        <v>48</v>
      </c>
      <c r="C10" s="1" t="s">
        <v>48</v>
      </c>
    </row>
    <row r="11" spans="1:3" ht="15.75">
      <c r="A11" s="1" t="s">
        <v>49</v>
      </c>
      <c r="C11" s="1" t="s">
        <v>270</v>
      </c>
    </row>
    <row r="12" ht="15.75">
      <c r="A12" s="1" t="s">
        <v>77</v>
      </c>
    </row>
    <row r="13" ht="15.75">
      <c r="A13" s="1" t="s">
        <v>48</v>
      </c>
    </row>
    <row r="14" ht="15.75">
      <c r="A14" s="1" t="s">
        <v>48</v>
      </c>
    </row>
    <row r="15" ht="15.75">
      <c r="A15" s="1" t="s">
        <v>50</v>
      </c>
    </row>
    <row r="16" ht="15.75">
      <c r="A16" s="1" t="s">
        <v>251</v>
      </c>
    </row>
    <row r="17" ht="15.75">
      <c r="A17" s="1" t="s">
        <v>51</v>
      </c>
    </row>
    <row r="18" ht="15.75">
      <c r="A18" s="1" t="s">
        <v>51</v>
      </c>
    </row>
    <row r="20" ht="15.75">
      <c r="A20" s="1" t="s">
        <v>51</v>
      </c>
    </row>
    <row r="22" spans="1:4" ht="15.75">
      <c r="A22" s="226" t="s">
        <v>52</v>
      </c>
      <c r="B22" s="227"/>
      <c r="C22" s="227"/>
      <c r="D22" s="227"/>
    </row>
    <row r="23" spans="1:4" ht="15.75">
      <c r="A23" s="3" t="s">
        <v>53</v>
      </c>
      <c r="B23" s="3"/>
      <c r="C23" s="6" t="s">
        <v>54</v>
      </c>
      <c r="D23" s="6" t="s">
        <v>55</v>
      </c>
    </row>
    <row r="24" spans="1:4" ht="15.75">
      <c r="A24" s="3" t="s">
        <v>56</v>
      </c>
      <c r="B24" s="3"/>
      <c r="C24" s="7">
        <f>+Összesítő!B20+Összesítő!B42</f>
        <v>0</v>
      </c>
      <c r="D24" s="7">
        <f>+Összesítő!C20+Összesítő!C42</f>
        <v>0</v>
      </c>
    </row>
    <row r="25" spans="1:4" ht="15.75">
      <c r="A25" s="3" t="s">
        <v>57</v>
      </c>
      <c r="B25" s="3"/>
      <c r="C25" s="7">
        <f>ROUND(C24,0)</f>
        <v>0</v>
      </c>
      <c r="D25" s="7">
        <f>ROUND(D24,0)</f>
        <v>0</v>
      </c>
    </row>
    <row r="26" spans="1:5" ht="15.75">
      <c r="A26" s="1" t="s">
        <v>58</v>
      </c>
      <c r="C26" s="228">
        <f>ROUND(C25+D25,0)</f>
        <v>0</v>
      </c>
      <c r="D26" s="228"/>
      <c r="E26" s="79"/>
    </row>
    <row r="27" spans="1:4" ht="15.75">
      <c r="A27" s="3" t="s">
        <v>59</v>
      </c>
      <c r="B27" s="4" t="s">
        <v>252</v>
      </c>
      <c r="C27" s="229"/>
      <c r="D27" s="229"/>
    </row>
    <row r="28" spans="1:4" ht="15.75">
      <c r="A28" s="3" t="s">
        <v>60</v>
      </c>
      <c r="B28" s="3"/>
      <c r="C28" s="230">
        <f>C26</f>
        <v>0</v>
      </c>
      <c r="D28" s="230"/>
    </row>
    <row r="32" spans="2:3" ht="15.75">
      <c r="B32" s="231" t="s">
        <v>61</v>
      </c>
      <c r="C32" s="231"/>
    </row>
    <row r="34" ht="15.75">
      <c r="A34" s="5"/>
    </row>
    <row r="35" ht="15.75">
      <c r="A35" s="5"/>
    </row>
    <row r="36" ht="15.75">
      <c r="A36" s="5"/>
    </row>
  </sheetData>
  <sheetProtection/>
  <mergeCells count="12">
    <mergeCell ref="A1:D1"/>
    <mergeCell ref="A2:D2"/>
    <mergeCell ref="A3:D3"/>
    <mergeCell ref="A4:D4"/>
    <mergeCell ref="A5:D5"/>
    <mergeCell ref="A6:D6"/>
    <mergeCell ref="A7:D7"/>
    <mergeCell ref="A22:D22"/>
    <mergeCell ref="C26:D26"/>
    <mergeCell ref="C27:D27"/>
    <mergeCell ref="C28:D28"/>
    <mergeCell ref="B32:C32"/>
  </mergeCells>
  <printOptions/>
  <pageMargins left="1" right="1" top="1" bottom="1" header="0.4166666666666667" footer="0.4166666666666667"/>
  <pageSetup firstPageNumber="-4105" useFirstPageNumber="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15"/>
  <sheetViews>
    <sheetView zoomScalePageLayoutView="0" workbookViewId="0" topLeftCell="A1">
      <selection activeCell="C4" sqref="C4"/>
    </sheetView>
  </sheetViews>
  <sheetFormatPr defaultColWidth="9.140625" defaultRowHeight="15"/>
  <cols>
    <col min="1" max="1" width="4.140625" style="20" bestFit="1" customWidth="1"/>
    <col min="2" max="2" width="56.57421875" style="20" customWidth="1"/>
    <col min="3" max="3" width="9.140625" style="28" customWidth="1"/>
    <col min="4" max="4" width="9.140625" style="29" customWidth="1"/>
    <col min="5" max="5" width="9.140625" style="28" customWidth="1"/>
    <col min="6" max="8" width="9.140625" style="30" customWidth="1"/>
    <col min="9" max="16384" width="9.140625" style="20" customWidth="1"/>
  </cols>
  <sheetData>
    <row r="1" spans="1:8" ht="13.5" thickBot="1">
      <c r="A1" s="236" t="s">
        <v>92</v>
      </c>
      <c r="B1" s="237"/>
      <c r="C1" s="237"/>
      <c r="D1" s="237"/>
      <c r="E1" s="237"/>
      <c r="F1" s="237"/>
      <c r="G1" s="237"/>
      <c r="H1" s="238"/>
    </row>
    <row r="2" spans="1:8" ht="25.5">
      <c r="A2" s="53" t="s">
        <v>3</v>
      </c>
      <c r="B2" s="11" t="s">
        <v>4</v>
      </c>
      <c r="C2" s="18" t="s">
        <v>5</v>
      </c>
      <c r="D2" s="11" t="s">
        <v>6</v>
      </c>
      <c r="E2" s="16" t="s">
        <v>7</v>
      </c>
      <c r="F2" s="16" t="s">
        <v>8</v>
      </c>
      <c r="G2" s="16" t="s">
        <v>9</v>
      </c>
      <c r="H2" s="54" t="s">
        <v>10</v>
      </c>
    </row>
    <row r="3" spans="1:8" ht="51">
      <c r="A3" s="80" t="s">
        <v>62</v>
      </c>
      <c r="B3" s="21" t="s">
        <v>63</v>
      </c>
      <c r="C3" s="22">
        <v>527</v>
      </c>
      <c r="D3" s="23" t="s">
        <v>11</v>
      </c>
      <c r="E3" s="24"/>
      <c r="F3" s="24"/>
      <c r="G3" s="24">
        <f>C3*E3</f>
        <v>0</v>
      </c>
      <c r="H3" s="81">
        <f>C3*F3</f>
        <v>0</v>
      </c>
    </row>
    <row r="4" spans="1:8" ht="51">
      <c r="A4" s="80">
        <v>2</v>
      </c>
      <c r="B4" s="21" t="s">
        <v>64</v>
      </c>
      <c r="C4" s="157">
        <f>436-72</f>
        <v>364</v>
      </c>
      <c r="D4" s="23" t="s">
        <v>11</v>
      </c>
      <c r="E4" s="25"/>
      <c r="F4" s="25"/>
      <c r="G4" s="24">
        <f aca="true" t="shared" si="0" ref="G4:G14">C4*E4</f>
        <v>0</v>
      </c>
      <c r="H4" s="81">
        <f aca="true" t="shared" si="1" ref="H4:H14">C4*F4</f>
        <v>0</v>
      </c>
    </row>
    <row r="5" spans="1:8" ht="12.75">
      <c r="A5" s="80">
        <v>3</v>
      </c>
      <c r="B5" s="21" t="s">
        <v>65</v>
      </c>
      <c r="C5" s="22">
        <f>(C3+C4)*6</f>
        <v>5346</v>
      </c>
      <c r="D5" s="23" t="s">
        <v>33</v>
      </c>
      <c r="E5" s="25"/>
      <c r="F5" s="25"/>
      <c r="G5" s="24">
        <f t="shared" si="0"/>
        <v>0</v>
      </c>
      <c r="H5" s="81">
        <f t="shared" si="1"/>
        <v>0</v>
      </c>
    </row>
    <row r="6" spans="1:8" ht="12.75">
      <c r="A6" s="80">
        <v>4</v>
      </c>
      <c r="B6" s="21" t="s">
        <v>66</v>
      </c>
      <c r="C6" s="22">
        <v>308</v>
      </c>
      <c r="D6" s="23" t="s">
        <v>67</v>
      </c>
      <c r="E6" s="24"/>
      <c r="F6" s="24"/>
      <c r="G6" s="24">
        <f t="shared" si="0"/>
        <v>0</v>
      </c>
      <c r="H6" s="81">
        <f t="shared" si="1"/>
        <v>0</v>
      </c>
    </row>
    <row r="7" spans="1:8" ht="25.5">
      <c r="A7" s="80">
        <v>5</v>
      </c>
      <c r="B7" s="21" t="s">
        <v>68</v>
      </c>
      <c r="C7" s="26">
        <v>22</v>
      </c>
      <c r="D7" s="23" t="s">
        <v>67</v>
      </c>
      <c r="E7" s="25"/>
      <c r="F7" s="25"/>
      <c r="G7" s="24">
        <f t="shared" si="0"/>
        <v>0</v>
      </c>
      <c r="H7" s="81">
        <f t="shared" si="1"/>
        <v>0</v>
      </c>
    </row>
    <row r="8" spans="1:8" ht="12.75">
      <c r="A8" s="82">
        <v>6</v>
      </c>
      <c r="B8" s="27" t="s">
        <v>69</v>
      </c>
      <c r="C8" s="22">
        <v>44</v>
      </c>
      <c r="D8" s="23" t="s">
        <v>67</v>
      </c>
      <c r="E8" s="25"/>
      <c r="F8" s="25"/>
      <c r="G8" s="24">
        <f t="shared" si="0"/>
        <v>0</v>
      </c>
      <c r="H8" s="81">
        <f t="shared" si="1"/>
        <v>0</v>
      </c>
    </row>
    <row r="9" spans="1:8" ht="12.75">
      <c r="A9" s="82">
        <v>7</v>
      </c>
      <c r="B9" s="27" t="s">
        <v>70</v>
      </c>
      <c r="C9" s="22">
        <v>44</v>
      </c>
      <c r="D9" s="23" t="s">
        <v>67</v>
      </c>
      <c r="E9" s="25"/>
      <c r="F9" s="25"/>
      <c r="G9" s="24">
        <f t="shared" si="0"/>
        <v>0</v>
      </c>
      <c r="H9" s="81">
        <f t="shared" si="1"/>
        <v>0</v>
      </c>
    </row>
    <row r="10" spans="1:8" ht="12.75">
      <c r="A10" s="82">
        <v>8</v>
      </c>
      <c r="B10" s="27" t="s">
        <v>71</v>
      </c>
      <c r="C10" s="22">
        <v>44.4</v>
      </c>
      <c r="D10" s="23" t="s">
        <v>67</v>
      </c>
      <c r="E10" s="25"/>
      <c r="F10" s="25"/>
      <c r="G10" s="24">
        <f t="shared" si="0"/>
        <v>0</v>
      </c>
      <c r="H10" s="81">
        <f t="shared" si="1"/>
        <v>0</v>
      </c>
    </row>
    <row r="11" spans="1:8" ht="12.75">
      <c r="A11" s="82">
        <v>9</v>
      </c>
      <c r="B11" s="27" t="s">
        <v>72</v>
      </c>
      <c r="C11" s="22">
        <v>20</v>
      </c>
      <c r="D11" s="23" t="s">
        <v>67</v>
      </c>
      <c r="E11" s="25"/>
      <c r="F11" s="25"/>
      <c r="G11" s="24">
        <f t="shared" si="0"/>
        <v>0</v>
      </c>
      <c r="H11" s="81">
        <f t="shared" si="1"/>
        <v>0</v>
      </c>
    </row>
    <row r="12" spans="1:8" ht="12.75">
      <c r="A12" s="82">
        <v>10</v>
      </c>
      <c r="B12" s="27" t="s">
        <v>73</v>
      </c>
      <c r="C12" s="22">
        <v>88</v>
      </c>
      <c r="D12" s="23" t="s">
        <v>67</v>
      </c>
      <c r="E12" s="25"/>
      <c r="F12" s="25"/>
      <c r="G12" s="24">
        <f t="shared" si="0"/>
        <v>0</v>
      </c>
      <c r="H12" s="81">
        <f t="shared" si="1"/>
        <v>0</v>
      </c>
    </row>
    <row r="13" spans="1:8" ht="12.75">
      <c r="A13" s="82">
        <v>11</v>
      </c>
      <c r="B13" s="27" t="s">
        <v>74</v>
      </c>
      <c r="C13" s="22">
        <v>45</v>
      </c>
      <c r="D13" s="23" t="s">
        <v>67</v>
      </c>
      <c r="E13" s="25"/>
      <c r="F13" s="25"/>
      <c r="G13" s="24">
        <f t="shared" si="0"/>
        <v>0</v>
      </c>
      <c r="H13" s="81">
        <f t="shared" si="1"/>
        <v>0</v>
      </c>
    </row>
    <row r="14" spans="1:8" ht="12.75">
      <c r="A14" s="82">
        <v>12</v>
      </c>
      <c r="B14" s="27" t="s">
        <v>75</v>
      </c>
      <c r="C14" s="26">
        <v>30</v>
      </c>
      <c r="D14" s="23" t="s">
        <v>67</v>
      </c>
      <c r="E14" s="25"/>
      <c r="F14" s="25"/>
      <c r="G14" s="24">
        <f t="shared" si="0"/>
        <v>0</v>
      </c>
      <c r="H14" s="81">
        <f t="shared" si="1"/>
        <v>0</v>
      </c>
    </row>
    <row r="15" spans="1:8" ht="13.5" thickBot="1">
      <c r="A15" s="86"/>
      <c r="B15" s="63" t="s">
        <v>14</v>
      </c>
      <c r="C15" s="63"/>
      <c r="D15" s="83"/>
      <c r="E15" s="63"/>
      <c r="F15" s="84"/>
      <c r="G15" s="84">
        <f>ROUND(SUM(G3:G14),0)</f>
        <v>0</v>
      </c>
      <c r="H15" s="85">
        <f>ROUND(SUM(H3:H14),0)</f>
        <v>0</v>
      </c>
    </row>
  </sheetData>
  <sheetProtection/>
  <mergeCells count="1">
    <mergeCell ref="A1:H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H5"/>
  <sheetViews>
    <sheetView zoomScalePageLayoutView="0" workbookViewId="0" topLeftCell="A1">
      <selection activeCell="G24" sqref="G24"/>
    </sheetView>
  </sheetViews>
  <sheetFormatPr defaultColWidth="9.140625" defaultRowHeight="15"/>
  <cols>
    <col min="1" max="1" width="4.28125" style="13" customWidth="1"/>
    <col min="2" max="2" width="36.7109375" style="137" customWidth="1"/>
    <col min="3" max="3" width="6.7109375" style="131" customWidth="1"/>
    <col min="4" max="4" width="6.7109375" style="137" customWidth="1"/>
    <col min="5" max="6" width="8.28125" style="17" customWidth="1"/>
    <col min="7" max="8" width="10.28125" style="17" customWidth="1"/>
    <col min="9" max="9" width="15.7109375" style="14" customWidth="1"/>
    <col min="10" max="16384" width="9.140625" style="14" customWidth="1"/>
  </cols>
  <sheetData>
    <row r="1" spans="1:8" ht="13.5" thickBot="1">
      <c r="A1" s="236" t="s">
        <v>93</v>
      </c>
      <c r="B1" s="237"/>
      <c r="C1" s="237"/>
      <c r="D1" s="237"/>
      <c r="E1" s="237"/>
      <c r="F1" s="237"/>
      <c r="G1" s="237"/>
      <c r="H1" s="238"/>
    </row>
    <row r="2" spans="1:8" s="12" customFormat="1" ht="25.5">
      <c r="A2" s="53" t="s">
        <v>3</v>
      </c>
      <c r="B2" s="142" t="s">
        <v>4</v>
      </c>
      <c r="C2" s="128" t="s">
        <v>5</v>
      </c>
      <c r="D2" s="142" t="s">
        <v>6</v>
      </c>
      <c r="E2" s="16" t="s">
        <v>7</v>
      </c>
      <c r="F2" s="16" t="s">
        <v>8</v>
      </c>
      <c r="G2" s="16" t="s">
        <v>9</v>
      </c>
      <c r="H2" s="54" t="s">
        <v>10</v>
      </c>
    </row>
    <row r="3" spans="1:8" ht="76.5">
      <c r="A3" s="67">
        <v>1</v>
      </c>
      <c r="B3" s="21" t="s">
        <v>124</v>
      </c>
      <c r="C3" s="22">
        <v>63</v>
      </c>
      <c r="D3" s="23" t="s">
        <v>35</v>
      </c>
      <c r="E3" s="106"/>
      <c r="F3" s="106"/>
      <c r="G3" s="106"/>
      <c r="H3" s="123"/>
    </row>
    <row r="4" spans="1:8" ht="15">
      <c r="A4" s="67"/>
      <c r="B4" s="21" t="s">
        <v>125</v>
      </c>
      <c r="C4" s="22"/>
      <c r="D4" s="23"/>
      <c r="E4" s="105"/>
      <c r="F4" s="105"/>
      <c r="G4" s="105"/>
      <c r="H4" s="124"/>
    </row>
    <row r="5" spans="1:8" ht="13.5" thickBot="1">
      <c r="A5" s="72"/>
      <c r="B5" s="144" t="s">
        <v>14</v>
      </c>
      <c r="C5" s="133"/>
      <c r="D5" s="144"/>
      <c r="E5" s="75"/>
      <c r="F5" s="75"/>
      <c r="G5" s="75">
        <f>ROUND(SUM(G3:G4),0)</f>
        <v>0</v>
      </c>
      <c r="H5" s="76">
        <f>ROUND(SUM(H3:H4),0)</f>
        <v>0</v>
      </c>
    </row>
  </sheetData>
  <sheetProtection/>
  <mergeCells count="1">
    <mergeCell ref="A1:H1"/>
  </mergeCells>
  <printOptions/>
  <pageMargins left="0.2361111111111111" right="0.2361111111111111" top="0.6944444444444444" bottom="0.6944444444444444" header="0.4166666666666667" footer="0.4166666666666667"/>
  <pageSetup firstPageNumber="-4105" useFirstPageNumber="1" horizontalDpi="600" verticalDpi="600" orientation="portrait" paperSize="9" r:id="rId1"/>
  <headerFooter>
    <oddHeader>&amp;L&amp;"Times New Roman CE,bold"&amp;10 Ácsmunka</oddHeader>
  </headerFooter>
</worksheet>
</file>

<file path=xl/worksheets/sheet12.xml><?xml version="1.0" encoding="utf-8"?>
<worksheet xmlns="http://schemas.openxmlformats.org/spreadsheetml/2006/main" xmlns:r="http://schemas.openxmlformats.org/officeDocument/2006/relationships">
  <dimension ref="A1:H20"/>
  <sheetViews>
    <sheetView zoomScalePageLayoutView="0" workbookViewId="0" topLeftCell="A1">
      <selection activeCell="D23" sqref="D23"/>
    </sheetView>
  </sheetViews>
  <sheetFormatPr defaultColWidth="9.140625" defaultRowHeight="15"/>
  <cols>
    <col min="1" max="1" width="4.28125" style="13" customWidth="1"/>
    <col min="2" max="2" width="36.7109375" style="14" customWidth="1"/>
    <col min="3" max="3" width="6.7109375" style="131" customWidth="1"/>
    <col min="4" max="4" width="6.7109375" style="14" customWidth="1"/>
    <col min="5" max="6" width="8.28125" style="17" customWidth="1"/>
    <col min="7" max="8" width="10.28125" style="17" customWidth="1"/>
    <col min="9" max="16384" width="9.140625" style="14" customWidth="1"/>
  </cols>
  <sheetData>
    <row r="1" spans="1:8" ht="13.5" thickBot="1">
      <c r="A1" s="236" t="s">
        <v>92</v>
      </c>
      <c r="B1" s="237"/>
      <c r="C1" s="237"/>
      <c r="D1" s="237"/>
      <c r="E1" s="237"/>
      <c r="F1" s="237"/>
      <c r="G1" s="237"/>
      <c r="H1" s="238"/>
    </row>
    <row r="2" spans="1:8" s="12" customFormat="1" ht="25.5">
      <c r="A2" s="53" t="s">
        <v>3</v>
      </c>
      <c r="B2" s="11" t="s">
        <v>4</v>
      </c>
      <c r="C2" s="128" t="s">
        <v>5</v>
      </c>
      <c r="D2" s="11" t="s">
        <v>6</v>
      </c>
      <c r="E2" s="16" t="s">
        <v>7</v>
      </c>
      <c r="F2" s="16" t="s">
        <v>8</v>
      </c>
      <c r="G2" s="16" t="s">
        <v>9</v>
      </c>
      <c r="H2" s="54" t="s">
        <v>10</v>
      </c>
    </row>
    <row r="3" spans="1:8" s="12" customFormat="1" ht="12.75">
      <c r="A3" s="55">
        <v>1</v>
      </c>
      <c r="B3" s="69" t="s">
        <v>184</v>
      </c>
      <c r="C3" s="129">
        <v>34.32</v>
      </c>
      <c r="D3" s="56" t="s">
        <v>11</v>
      </c>
      <c r="E3" s="60"/>
      <c r="F3" s="60"/>
      <c r="G3" s="60">
        <f>C3*E3</f>
        <v>0</v>
      </c>
      <c r="H3" s="61">
        <f>C3*F3</f>
        <v>0</v>
      </c>
    </row>
    <row r="4" spans="1:8" ht="38.25">
      <c r="A4" s="55">
        <v>2</v>
      </c>
      <c r="B4" s="69" t="s">
        <v>168</v>
      </c>
      <c r="C4" s="129">
        <f>'Falazás és egyéb kőműves munkák'!C3+C5</f>
        <v>71.12</v>
      </c>
      <c r="D4" s="56" t="s">
        <v>11</v>
      </c>
      <c r="E4" s="60"/>
      <c r="F4" s="60"/>
      <c r="G4" s="60">
        <f>ROUND(C4*E4,0)</f>
        <v>0</v>
      </c>
      <c r="H4" s="61">
        <f>ROUND(C4*F4,0)</f>
        <v>0</v>
      </c>
    </row>
    <row r="5" spans="1:8" ht="25.5">
      <c r="A5" s="55">
        <v>3</v>
      </c>
      <c r="B5" s="57" t="s">
        <v>167</v>
      </c>
      <c r="C5" s="129">
        <v>35.41</v>
      </c>
      <c r="D5" s="56" t="s">
        <v>11</v>
      </c>
      <c r="E5" s="60"/>
      <c r="F5" s="60"/>
      <c r="G5" s="60">
        <f>ROUND(C5*E5,0)</f>
        <v>0</v>
      </c>
      <c r="H5" s="61">
        <f>ROUND(C5*F5,0)</f>
        <v>0</v>
      </c>
    </row>
    <row r="6" spans="1:8" ht="25.5">
      <c r="A6" s="55">
        <v>4</v>
      </c>
      <c r="B6" s="57" t="s">
        <v>32</v>
      </c>
      <c r="C6" s="129">
        <v>1</v>
      </c>
      <c r="D6" s="56" t="s">
        <v>31</v>
      </c>
      <c r="E6" s="60"/>
      <c r="F6" s="60"/>
      <c r="G6" s="60">
        <f>ROUND(C6*E6,0)</f>
        <v>0</v>
      </c>
      <c r="H6" s="61">
        <f>ROUND(C6*F6,0)</f>
        <v>0</v>
      </c>
    </row>
    <row r="7" spans="1:8" s="15" customFormat="1" ht="13.5" thickBot="1">
      <c r="A7" s="62"/>
      <c r="B7" s="63" t="s">
        <v>14</v>
      </c>
      <c r="C7" s="130"/>
      <c r="D7" s="63"/>
      <c r="E7" s="65"/>
      <c r="F7" s="65"/>
      <c r="G7" s="65">
        <f>ROUND(SUM(G3:G6),0)</f>
        <v>0</v>
      </c>
      <c r="H7" s="66">
        <f>ROUND(SUM(H3:H6),0)</f>
        <v>0</v>
      </c>
    </row>
    <row r="9" ht="13.5" thickBot="1"/>
    <row r="10" spans="1:8" ht="13.5" thickBot="1">
      <c r="A10" s="236" t="s">
        <v>93</v>
      </c>
      <c r="B10" s="237"/>
      <c r="C10" s="237"/>
      <c r="D10" s="237"/>
      <c r="E10" s="237"/>
      <c r="F10" s="237"/>
      <c r="G10" s="237"/>
      <c r="H10" s="238"/>
    </row>
    <row r="11" spans="1:8" ht="25.5">
      <c r="A11" s="53" t="s">
        <v>3</v>
      </c>
      <c r="B11" s="11" t="s">
        <v>4</v>
      </c>
      <c r="C11" s="128" t="s">
        <v>5</v>
      </c>
      <c r="D11" s="11" t="s">
        <v>6</v>
      </c>
      <c r="E11" s="16" t="s">
        <v>7</v>
      </c>
      <c r="F11" s="16" t="s">
        <v>8</v>
      </c>
      <c r="G11" s="16" t="s">
        <v>9</v>
      </c>
      <c r="H11" s="54" t="s">
        <v>10</v>
      </c>
    </row>
    <row r="12" spans="1:8" ht="25.5">
      <c r="A12" s="99">
        <v>1</v>
      </c>
      <c r="B12" s="57" t="s">
        <v>167</v>
      </c>
      <c r="C12" s="129">
        <f>150.32+358.88</f>
        <v>509.2</v>
      </c>
      <c r="D12" s="56" t="s">
        <v>11</v>
      </c>
      <c r="E12" s="60"/>
      <c r="F12" s="60"/>
      <c r="G12" s="59">
        <f>C12*E12</f>
        <v>0</v>
      </c>
      <c r="H12" s="71">
        <f>C12*F12</f>
        <v>0</v>
      </c>
    </row>
    <row r="13" spans="1:8" ht="38.25">
      <c r="A13" s="67">
        <v>2</v>
      </c>
      <c r="B13" s="69" t="s">
        <v>168</v>
      </c>
      <c r="C13" s="132">
        <v>285.17</v>
      </c>
      <c r="D13" s="68" t="s">
        <v>11</v>
      </c>
      <c r="E13" s="59"/>
      <c r="F13" s="59"/>
      <c r="G13" s="59">
        <f>C13*E13</f>
        <v>0</v>
      </c>
      <c r="H13" s="71">
        <f>C13*F13</f>
        <v>0</v>
      </c>
    </row>
    <row r="14" spans="1:8" ht="25.5">
      <c r="A14" s="67">
        <v>3</v>
      </c>
      <c r="B14" s="57" t="s">
        <v>169</v>
      </c>
      <c r="C14" s="132">
        <v>358.88</v>
      </c>
      <c r="D14" s="68" t="s">
        <v>11</v>
      </c>
      <c r="E14" s="59"/>
      <c r="F14" s="59"/>
      <c r="G14" s="59"/>
      <c r="H14" s="71"/>
    </row>
    <row r="15" spans="1:8" ht="25.5">
      <c r="A15" s="67">
        <v>4</v>
      </c>
      <c r="B15" s="57" t="s">
        <v>32</v>
      </c>
      <c r="C15" s="129">
        <v>1</v>
      </c>
      <c r="D15" s="56" t="s">
        <v>31</v>
      </c>
      <c r="E15" s="59"/>
      <c r="F15" s="59"/>
      <c r="G15" s="59">
        <f>C15*E15</f>
        <v>0</v>
      </c>
      <c r="H15" s="71">
        <f>C15*F15</f>
        <v>0</v>
      </c>
    </row>
    <row r="16" spans="1:8" ht="12.75">
      <c r="A16" s="67">
        <v>5</v>
      </c>
      <c r="B16" s="57" t="s">
        <v>190</v>
      </c>
      <c r="C16" s="129">
        <v>84.43</v>
      </c>
      <c r="D16" s="56" t="s">
        <v>11</v>
      </c>
      <c r="E16" s="59"/>
      <c r="F16" s="59"/>
      <c r="G16" s="59">
        <f>C16*E16</f>
        <v>0</v>
      </c>
      <c r="H16" s="71">
        <f>C16*F16</f>
        <v>0</v>
      </c>
    </row>
    <row r="17" spans="1:8" ht="13.5" thickBot="1">
      <c r="A17" s="72"/>
      <c r="B17" s="73" t="s">
        <v>14</v>
      </c>
      <c r="C17" s="133"/>
      <c r="D17" s="73"/>
      <c r="E17" s="75"/>
      <c r="F17" s="75"/>
      <c r="G17" s="75">
        <f>ROUND(SUM(G12:G16),0)</f>
        <v>0</v>
      </c>
      <c r="H17" s="76">
        <f>ROUND(SUM(H12:H16),0)</f>
        <v>0</v>
      </c>
    </row>
    <row r="20" ht="12.75">
      <c r="B20" s="98"/>
    </row>
  </sheetData>
  <sheetProtection/>
  <mergeCells count="2">
    <mergeCell ref="A10:H10"/>
    <mergeCell ref="A1:H1"/>
  </mergeCells>
  <printOptions/>
  <pageMargins left="0.2361111111111111" right="0.2361111111111111" top="0.6944444444444444" bottom="0.6944444444444444" header="0.4166666666666667" footer="0.4166666666666667"/>
  <pageSetup firstPageNumber="-4105" useFirstPageNumber="1" horizontalDpi="600" verticalDpi="600" orientation="portrait" paperSize="9" r:id="rId1"/>
  <headerFooter>
    <oddHeader>&amp;L&amp;"Times New Roman CE,bold"&amp;10 Vakolás és rabicolás</oddHeader>
  </headerFooter>
</worksheet>
</file>

<file path=xl/worksheets/sheet13.xml><?xml version="1.0" encoding="utf-8"?>
<worksheet xmlns="http://schemas.openxmlformats.org/spreadsheetml/2006/main" xmlns:r="http://schemas.openxmlformats.org/officeDocument/2006/relationships">
  <dimension ref="A1:H20"/>
  <sheetViews>
    <sheetView zoomScalePageLayoutView="0" workbookViewId="0" topLeftCell="A10">
      <selection activeCell="B29" sqref="B29"/>
    </sheetView>
  </sheetViews>
  <sheetFormatPr defaultColWidth="9.140625" defaultRowHeight="15"/>
  <cols>
    <col min="1" max="1" width="4.28125" style="13" customWidth="1"/>
    <col min="2" max="2" width="36.7109375" style="14" customWidth="1"/>
    <col min="3" max="3" width="6.7109375" style="131" customWidth="1"/>
    <col min="4" max="4" width="6.7109375" style="14" customWidth="1"/>
    <col min="5" max="6" width="8.28125" style="17" customWidth="1"/>
    <col min="7" max="8" width="10.28125" style="17" customWidth="1"/>
    <col min="9" max="9" width="15.7109375" style="14" customWidth="1"/>
    <col min="10" max="16384" width="9.140625" style="14" customWidth="1"/>
  </cols>
  <sheetData>
    <row r="1" spans="1:8" ht="13.5" thickBot="1">
      <c r="A1" s="236" t="s">
        <v>92</v>
      </c>
      <c r="B1" s="237"/>
      <c r="C1" s="237"/>
      <c r="D1" s="237"/>
      <c r="E1" s="237"/>
      <c r="F1" s="237"/>
      <c r="G1" s="237"/>
      <c r="H1" s="238"/>
    </row>
    <row r="2" spans="1:8" s="12" customFormat="1" ht="25.5">
      <c r="A2" s="53" t="s">
        <v>3</v>
      </c>
      <c r="B2" s="11" t="s">
        <v>4</v>
      </c>
      <c r="C2" s="128" t="s">
        <v>5</v>
      </c>
      <c r="D2" s="11" t="s">
        <v>6</v>
      </c>
      <c r="E2" s="16" t="s">
        <v>7</v>
      </c>
      <c r="F2" s="16" t="s">
        <v>8</v>
      </c>
      <c r="G2" s="16" t="s">
        <v>9</v>
      </c>
      <c r="H2" s="54" t="s">
        <v>10</v>
      </c>
    </row>
    <row r="3" spans="1:8" ht="76.5">
      <c r="A3" s="55">
        <v>1</v>
      </c>
      <c r="B3" s="57" t="s">
        <v>126</v>
      </c>
      <c r="C3" s="129">
        <f>61.76+13</f>
        <v>74.75999999999999</v>
      </c>
      <c r="D3" s="56" t="s">
        <v>11</v>
      </c>
      <c r="E3" s="60"/>
      <c r="F3" s="60"/>
      <c r="G3" s="60">
        <f aca="true" t="shared" si="0" ref="G3:G8">ROUND(C3*E3,0)</f>
        <v>0</v>
      </c>
      <c r="H3" s="61">
        <f aca="true" t="shared" si="1" ref="H3:H8">ROUND(C3*F3,0)</f>
        <v>0</v>
      </c>
    </row>
    <row r="4" spans="1:8" ht="76.5">
      <c r="A4" s="55">
        <v>2</v>
      </c>
      <c r="B4" s="57" t="s">
        <v>127</v>
      </c>
      <c r="C4" s="129">
        <f>34.18+2.7</f>
        <v>36.88</v>
      </c>
      <c r="D4" s="56" t="s">
        <v>11</v>
      </c>
      <c r="E4" s="60"/>
      <c r="F4" s="60"/>
      <c r="G4" s="60">
        <f t="shared" si="0"/>
        <v>0</v>
      </c>
      <c r="H4" s="61">
        <f t="shared" si="1"/>
        <v>0</v>
      </c>
    </row>
    <row r="5" spans="1:8" ht="76.5">
      <c r="A5" s="55">
        <v>3</v>
      </c>
      <c r="B5" s="57" t="s">
        <v>128</v>
      </c>
      <c r="C5" s="129">
        <v>51.81</v>
      </c>
      <c r="D5" s="56" t="s">
        <v>11</v>
      </c>
      <c r="E5" s="60"/>
      <c r="F5" s="60"/>
      <c r="G5" s="60">
        <f t="shared" si="0"/>
        <v>0</v>
      </c>
      <c r="H5" s="61">
        <f t="shared" si="1"/>
        <v>0</v>
      </c>
    </row>
    <row r="6" spans="1:8" ht="12.75">
      <c r="A6" s="55">
        <v>4</v>
      </c>
      <c r="B6" s="57" t="s">
        <v>36</v>
      </c>
      <c r="C6" s="129">
        <v>7</v>
      </c>
      <c r="D6" s="56" t="s">
        <v>76</v>
      </c>
      <c r="E6" s="60"/>
      <c r="F6" s="60"/>
      <c r="G6" s="60">
        <f t="shared" si="0"/>
        <v>0</v>
      </c>
      <c r="H6" s="61">
        <f t="shared" si="1"/>
        <v>0</v>
      </c>
    </row>
    <row r="7" spans="1:8" ht="51">
      <c r="A7" s="55">
        <v>5</v>
      </c>
      <c r="B7" s="57" t="s">
        <v>170</v>
      </c>
      <c r="C7" s="129">
        <v>21.42</v>
      </c>
      <c r="D7" s="56" t="s">
        <v>11</v>
      </c>
      <c r="E7" s="60"/>
      <c r="F7" s="60"/>
      <c r="G7" s="60">
        <f t="shared" si="0"/>
        <v>0</v>
      </c>
      <c r="H7" s="61">
        <f t="shared" si="1"/>
        <v>0</v>
      </c>
    </row>
    <row r="8" spans="1:8" ht="78.75">
      <c r="A8" s="55">
        <v>6</v>
      </c>
      <c r="B8" s="69" t="s">
        <v>91</v>
      </c>
      <c r="C8" s="132">
        <v>137.1</v>
      </c>
      <c r="D8" s="68" t="s">
        <v>11</v>
      </c>
      <c r="E8" s="59"/>
      <c r="F8" s="59"/>
      <c r="G8" s="60">
        <f t="shared" si="0"/>
        <v>0</v>
      </c>
      <c r="H8" s="61">
        <f t="shared" si="1"/>
        <v>0</v>
      </c>
    </row>
    <row r="9" spans="1:8" ht="25.5">
      <c r="A9" s="67"/>
      <c r="B9" s="69" t="s">
        <v>37</v>
      </c>
      <c r="C9" s="132"/>
      <c r="D9" s="68"/>
      <c r="E9" s="59"/>
      <c r="F9" s="59"/>
      <c r="G9" s="59"/>
      <c r="H9" s="71"/>
    </row>
    <row r="10" spans="1:8" s="15" customFormat="1" ht="13.5" thickBot="1">
      <c r="A10" s="62"/>
      <c r="B10" s="63" t="s">
        <v>14</v>
      </c>
      <c r="C10" s="130"/>
      <c r="D10" s="63"/>
      <c r="E10" s="65"/>
      <c r="F10" s="65"/>
      <c r="G10" s="65">
        <f>ROUND(SUM(G3:G8),0)</f>
        <v>0</v>
      </c>
      <c r="H10" s="66">
        <f>ROUND(SUM(H3:H8),0)</f>
        <v>0</v>
      </c>
    </row>
    <row r="12" ht="13.5" thickBot="1"/>
    <row r="13" spans="1:8" ht="13.5" thickBot="1">
      <c r="A13" s="236" t="s">
        <v>93</v>
      </c>
      <c r="B13" s="237"/>
      <c r="C13" s="237"/>
      <c r="D13" s="237"/>
      <c r="E13" s="237"/>
      <c r="F13" s="237"/>
      <c r="G13" s="237"/>
      <c r="H13" s="238"/>
    </row>
    <row r="14" spans="1:8" ht="25.5">
      <c r="A14" s="53" t="s">
        <v>3</v>
      </c>
      <c r="B14" s="11" t="s">
        <v>4</v>
      </c>
      <c r="C14" s="128" t="s">
        <v>5</v>
      </c>
      <c r="D14" s="11" t="s">
        <v>6</v>
      </c>
      <c r="E14" s="16" t="s">
        <v>7</v>
      </c>
      <c r="F14" s="16" t="s">
        <v>8</v>
      </c>
      <c r="G14" s="16" t="s">
        <v>9</v>
      </c>
      <c r="H14" s="54" t="s">
        <v>10</v>
      </c>
    </row>
    <row r="15" spans="1:8" ht="76.5">
      <c r="A15" s="55">
        <v>1</v>
      </c>
      <c r="B15" s="57" t="s">
        <v>126</v>
      </c>
      <c r="C15" s="132">
        <f>91.34+111.44</f>
        <v>202.78</v>
      </c>
      <c r="D15" s="68" t="s">
        <v>11</v>
      </c>
      <c r="E15" s="60"/>
      <c r="F15" s="60"/>
      <c r="G15" s="60">
        <f>C15*E15</f>
        <v>0</v>
      </c>
      <c r="H15" s="61">
        <f>C15*F15</f>
        <v>0</v>
      </c>
    </row>
    <row r="16" spans="1:8" ht="76.5">
      <c r="A16" s="55">
        <v>2</v>
      </c>
      <c r="B16" s="57" t="s">
        <v>127</v>
      </c>
      <c r="C16" s="132">
        <f>3+24.38</f>
        <v>27.38</v>
      </c>
      <c r="D16" s="68" t="s">
        <v>11</v>
      </c>
      <c r="E16" s="60"/>
      <c r="F16" s="60"/>
      <c r="G16" s="60">
        <f>C16*E16</f>
        <v>0</v>
      </c>
      <c r="H16" s="61">
        <f>C16*F16</f>
        <v>0</v>
      </c>
    </row>
    <row r="17" spans="1:8" ht="12.75">
      <c r="A17" s="55">
        <v>3</v>
      </c>
      <c r="B17" s="57" t="s">
        <v>36</v>
      </c>
      <c r="C17" s="132">
        <v>8</v>
      </c>
      <c r="D17" s="68" t="s">
        <v>76</v>
      </c>
      <c r="E17" s="60"/>
      <c r="F17" s="60"/>
      <c r="G17" s="60">
        <f>C17*E17</f>
        <v>0</v>
      </c>
      <c r="H17" s="61">
        <f>C17*F17</f>
        <v>0</v>
      </c>
    </row>
    <row r="18" spans="1:8" ht="12.75">
      <c r="A18" s="55">
        <v>4</v>
      </c>
      <c r="B18" s="69" t="s">
        <v>83</v>
      </c>
      <c r="C18" s="132">
        <v>24</v>
      </c>
      <c r="D18" s="68" t="s">
        <v>35</v>
      </c>
      <c r="E18" s="60"/>
      <c r="F18" s="60"/>
      <c r="G18" s="60">
        <f>C18*E18</f>
        <v>0</v>
      </c>
      <c r="H18" s="61">
        <f>C18*F18</f>
        <v>0</v>
      </c>
    </row>
    <row r="19" spans="1:8" ht="51">
      <c r="A19" s="55">
        <v>5</v>
      </c>
      <c r="B19" s="57" t="s">
        <v>170</v>
      </c>
      <c r="C19" s="132">
        <f>4.93+4.8</f>
        <v>9.73</v>
      </c>
      <c r="D19" s="68" t="s">
        <v>11</v>
      </c>
      <c r="E19" s="60"/>
      <c r="F19" s="60"/>
      <c r="G19" s="60">
        <f>C19*E19</f>
        <v>0</v>
      </c>
      <c r="H19" s="61">
        <f>C19*F19</f>
        <v>0</v>
      </c>
    </row>
    <row r="20" spans="1:8" ht="13.5" thickBot="1">
      <c r="A20" s="72"/>
      <c r="B20" s="73" t="s">
        <v>14</v>
      </c>
      <c r="C20" s="133"/>
      <c r="D20" s="73"/>
      <c r="E20" s="75"/>
      <c r="F20" s="75"/>
      <c r="G20" s="75">
        <f>SUM(G15:G19)</f>
        <v>0</v>
      </c>
      <c r="H20" s="76">
        <f>SUM(H15:H19)</f>
        <v>0</v>
      </c>
    </row>
  </sheetData>
  <sheetProtection/>
  <mergeCells count="2">
    <mergeCell ref="A1:H1"/>
    <mergeCell ref="A13:H13"/>
  </mergeCells>
  <printOptions/>
  <pageMargins left="0.2361111111111111" right="0.2361111111111111" top="0.6944444444444444" bottom="0.6944444444444444" header="0.4166666666666667" footer="0.4166666666666667"/>
  <pageSetup firstPageNumber="-4105" useFirstPageNumber="1" horizontalDpi="600" verticalDpi="600" orientation="portrait" paperSize="9" r:id="rId1"/>
  <headerFooter>
    <oddHeader>&amp;L&amp;"Times New Roman CE,bold"&amp;10 Szárazépítés</oddHeader>
  </headerFooter>
</worksheet>
</file>

<file path=xl/worksheets/sheet14.xml><?xml version="1.0" encoding="utf-8"?>
<worksheet xmlns="http://schemas.openxmlformats.org/spreadsheetml/2006/main" xmlns:r="http://schemas.openxmlformats.org/officeDocument/2006/relationships">
  <dimension ref="A1:H40"/>
  <sheetViews>
    <sheetView zoomScalePageLayoutView="0" workbookViewId="0" topLeftCell="A28">
      <selection activeCell="C8" sqref="C8"/>
    </sheetView>
  </sheetViews>
  <sheetFormatPr defaultColWidth="9.140625" defaultRowHeight="15"/>
  <cols>
    <col min="1" max="1" width="4.28125" style="13" customWidth="1"/>
    <col min="2" max="2" width="36.7109375" style="137" customWidth="1"/>
    <col min="3" max="3" width="6.7109375" style="131" customWidth="1"/>
    <col min="4" max="4" width="6.7109375" style="14" customWidth="1"/>
    <col min="5" max="6" width="8.28125" style="17" customWidth="1"/>
    <col min="7" max="8" width="10.28125" style="17" customWidth="1"/>
    <col min="9" max="9" width="15.7109375" style="14" customWidth="1"/>
    <col min="10" max="16384" width="9.140625" style="14" customWidth="1"/>
  </cols>
  <sheetData>
    <row r="1" spans="1:8" ht="13.5" thickBot="1">
      <c r="A1" s="236" t="s">
        <v>92</v>
      </c>
      <c r="B1" s="237"/>
      <c r="C1" s="237"/>
      <c r="D1" s="237"/>
      <c r="E1" s="237"/>
      <c r="F1" s="237"/>
      <c r="G1" s="237"/>
      <c r="H1" s="238"/>
    </row>
    <row r="2" spans="1:8" s="12" customFormat="1" ht="25.5">
      <c r="A2" s="53" t="s">
        <v>3</v>
      </c>
      <c r="B2" s="142" t="s">
        <v>4</v>
      </c>
      <c r="C2" s="128" t="s">
        <v>5</v>
      </c>
      <c r="D2" s="11" t="s">
        <v>6</v>
      </c>
      <c r="E2" s="16" t="s">
        <v>7</v>
      </c>
      <c r="F2" s="16" t="s">
        <v>8</v>
      </c>
      <c r="G2" s="16" t="s">
        <v>9</v>
      </c>
      <c r="H2" s="54" t="s">
        <v>10</v>
      </c>
    </row>
    <row r="3" spans="1:8" ht="89.25">
      <c r="A3" s="55">
        <v>1</v>
      </c>
      <c r="B3" s="145" t="s">
        <v>129</v>
      </c>
      <c r="C3" s="129">
        <v>27.7</v>
      </c>
      <c r="D3" s="56" t="s">
        <v>11</v>
      </c>
      <c r="E3" s="113"/>
      <c r="F3" s="113"/>
      <c r="G3" s="60">
        <f aca="true" t="shared" si="0" ref="G3:G16">C3*E3</f>
        <v>0</v>
      </c>
      <c r="H3" s="61">
        <f aca="true" t="shared" si="1" ref="H3:H16">C3*F3</f>
        <v>0</v>
      </c>
    </row>
    <row r="4" spans="1:8" ht="12.75">
      <c r="A4" s="55">
        <v>2</v>
      </c>
      <c r="B4" s="145" t="s">
        <v>173</v>
      </c>
      <c r="C4" s="129">
        <v>20</v>
      </c>
      <c r="D4" s="56" t="s">
        <v>67</v>
      </c>
      <c r="E4" s="113"/>
      <c r="F4" s="113"/>
      <c r="G4" s="60">
        <f>C4*E4</f>
        <v>0</v>
      </c>
      <c r="H4" s="61">
        <f>C4*F4</f>
        <v>0</v>
      </c>
    </row>
    <row r="5" spans="1:8" ht="76.5">
      <c r="A5" s="55">
        <v>3</v>
      </c>
      <c r="B5" s="145" t="s">
        <v>130</v>
      </c>
      <c r="C5" s="129">
        <v>137.1</v>
      </c>
      <c r="D5" s="56" t="s">
        <v>11</v>
      </c>
      <c r="E5" s="60"/>
      <c r="F5" s="60"/>
      <c r="G5" s="60">
        <f t="shared" si="0"/>
        <v>0</v>
      </c>
      <c r="H5" s="61">
        <f t="shared" si="1"/>
        <v>0</v>
      </c>
    </row>
    <row r="6" spans="1:8" ht="76.5">
      <c r="A6" s="55">
        <v>4</v>
      </c>
      <c r="B6" s="145" t="s">
        <v>131</v>
      </c>
      <c r="C6" s="129">
        <v>137.1</v>
      </c>
      <c r="D6" s="56" t="s">
        <v>11</v>
      </c>
      <c r="E6" s="60"/>
      <c r="F6" s="60"/>
      <c r="G6" s="60">
        <f t="shared" si="0"/>
        <v>0</v>
      </c>
      <c r="H6" s="61">
        <f t="shared" si="1"/>
        <v>0</v>
      </c>
    </row>
    <row r="7" spans="1:8" ht="76.5">
      <c r="A7" s="55">
        <v>5</v>
      </c>
      <c r="B7" s="145" t="s">
        <v>134</v>
      </c>
      <c r="C7" s="129">
        <v>8.21</v>
      </c>
      <c r="D7" s="56" t="s">
        <v>11</v>
      </c>
      <c r="E7" s="60"/>
      <c r="F7" s="60"/>
      <c r="G7" s="60">
        <f t="shared" si="0"/>
        <v>0</v>
      </c>
      <c r="H7" s="61">
        <f t="shared" si="1"/>
        <v>0</v>
      </c>
    </row>
    <row r="8" spans="1:8" ht="63.75">
      <c r="A8" s="55">
        <v>6</v>
      </c>
      <c r="B8" s="145" t="s">
        <v>132</v>
      </c>
      <c r="C8" s="129">
        <v>48.71</v>
      </c>
      <c r="D8" s="56" t="s">
        <v>11</v>
      </c>
      <c r="E8" s="60"/>
      <c r="F8" s="60"/>
      <c r="G8" s="60">
        <f t="shared" si="0"/>
        <v>0</v>
      </c>
      <c r="H8" s="61">
        <f t="shared" si="1"/>
        <v>0</v>
      </c>
    </row>
    <row r="9" spans="1:8" ht="76.5">
      <c r="A9" s="55">
        <v>7</v>
      </c>
      <c r="B9" s="145" t="s">
        <v>39</v>
      </c>
      <c r="C9" s="129"/>
      <c r="D9" s="56"/>
      <c r="E9" s="60"/>
      <c r="F9" s="60"/>
      <c r="G9" s="60"/>
      <c r="H9" s="61"/>
    </row>
    <row r="10" spans="1:8" ht="76.5">
      <c r="A10" s="55">
        <v>8</v>
      </c>
      <c r="B10" s="145" t="s">
        <v>133</v>
      </c>
      <c r="C10" s="129">
        <v>137.1</v>
      </c>
      <c r="D10" s="56" t="s">
        <v>11</v>
      </c>
      <c r="E10" s="60"/>
      <c r="F10" s="60"/>
      <c r="G10" s="60">
        <f t="shared" si="0"/>
        <v>0</v>
      </c>
      <c r="H10" s="61">
        <f t="shared" si="1"/>
        <v>0</v>
      </c>
    </row>
    <row r="11" spans="1:8" ht="63.75">
      <c r="A11" s="55">
        <v>9</v>
      </c>
      <c r="B11" s="145" t="s">
        <v>40</v>
      </c>
      <c r="C11" s="129"/>
      <c r="D11" s="56"/>
      <c r="E11" s="60"/>
      <c r="F11" s="60"/>
      <c r="G11" s="60"/>
      <c r="H11" s="61"/>
    </row>
    <row r="12" spans="1:8" ht="12.75">
      <c r="A12" s="55">
        <v>10</v>
      </c>
      <c r="B12" s="145" t="s">
        <v>135</v>
      </c>
      <c r="C12" s="129">
        <v>109.47</v>
      </c>
      <c r="D12" s="56" t="s">
        <v>67</v>
      </c>
      <c r="E12" s="59"/>
      <c r="F12" s="59"/>
      <c r="G12" s="60">
        <f t="shared" si="0"/>
        <v>0</v>
      </c>
      <c r="H12" s="61">
        <f t="shared" si="1"/>
        <v>0</v>
      </c>
    </row>
    <row r="13" spans="1:8" ht="25.5">
      <c r="A13" s="55">
        <v>11</v>
      </c>
      <c r="B13" s="145" t="s">
        <v>41</v>
      </c>
      <c r="C13" s="129"/>
      <c r="D13" s="56" t="s">
        <v>11</v>
      </c>
      <c r="E13" s="60"/>
      <c r="F13" s="60"/>
      <c r="G13" s="60">
        <f t="shared" si="0"/>
        <v>0</v>
      </c>
      <c r="H13" s="61">
        <f t="shared" si="1"/>
        <v>0</v>
      </c>
    </row>
    <row r="14" spans="1:8" ht="12.75">
      <c r="A14" s="55">
        <v>12</v>
      </c>
      <c r="B14" s="145" t="s">
        <v>172</v>
      </c>
      <c r="C14" s="129">
        <v>150</v>
      </c>
      <c r="D14" s="56" t="s">
        <v>67</v>
      </c>
      <c r="E14" s="60"/>
      <c r="F14" s="60"/>
      <c r="G14" s="60">
        <f t="shared" si="0"/>
        <v>0</v>
      </c>
      <c r="H14" s="61">
        <f t="shared" si="1"/>
        <v>0</v>
      </c>
    </row>
    <row r="15" spans="1:8" ht="12.75">
      <c r="A15" s="55">
        <v>13</v>
      </c>
      <c r="B15" s="145" t="s">
        <v>174</v>
      </c>
      <c r="C15" s="129">
        <f>1.1*(0.1*C12+C5)</f>
        <v>162.85170000000002</v>
      </c>
      <c r="D15" s="56" t="s">
        <v>11</v>
      </c>
      <c r="E15" s="60"/>
      <c r="F15" s="60"/>
      <c r="G15" s="60">
        <f t="shared" si="0"/>
        <v>0</v>
      </c>
      <c r="H15" s="61">
        <f t="shared" si="1"/>
        <v>0</v>
      </c>
    </row>
    <row r="16" spans="1:8" ht="12.75">
      <c r="A16" s="55">
        <v>14</v>
      </c>
      <c r="B16" s="145" t="s">
        <v>175</v>
      </c>
      <c r="C16" s="129">
        <f>1.1*(C8)</f>
        <v>53.581</v>
      </c>
      <c r="D16" s="56" t="s">
        <v>11</v>
      </c>
      <c r="E16" s="60"/>
      <c r="F16" s="60"/>
      <c r="G16" s="60">
        <f t="shared" si="0"/>
        <v>0</v>
      </c>
      <c r="H16" s="61">
        <f t="shared" si="1"/>
        <v>0</v>
      </c>
    </row>
    <row r="17" spans="1:8" s="15" customFormat="1" ht="13.5" thickBot="1">
      <c r="A17" s="62"/>
      <c r="B17" s="146" t="s">
        <v>14</v>
      </c>
      <c r="C17" s="130"/>
      <c r="D17" s="63"/>
      <c r="E17" s="65"/>
      <c r="F17" s="65"/>
      <c r="G17" s="65">
        <f>ROUND(SUM(G3:G16),0)</f>
        <v>0</v>
      </c>
      <c r="H17" s="66">
        <f>ROUND(SUM(H3:H16),0)</f>
        <v>0</v>
      </c>
    </row>
    <row r="19" ht="13.5" thickBot="1"/>
    <row r="20" spans="1:8" ht="13.5" thickBot="1">
      <c r="A20" s="236" t="s">
        <v>93</v>
      </c>
      <c r="B20" s="237"/>
      <c r="C20" s="237"/>
      <c r="D20" s="237"/>
      <c r="E20" s="237"/>
      <c r="F20" s="237"/>
      <c r="G20" s="237"/>
      <c r="H20" s="238"/>
    </row>
    <row r="21" spans="1:8" ht="25.5">
      <c r="A21" s="53" t="s">
        <v>3</v>
      </c>
      <c r="B21" s="142" t="s">
        <v>4</v>
      </c>
      <c r="C21" s="128" t="s">
        <v>5</v>
      </c>
      <c r="D21" s="11" t="s">
        <v>6</v>
      </c>
      <c r="E21" s="16" t="s">
        <v>7</v>
      </c>
      <c r="F21" s="16" t="s">
        <v>8</v>
      </c>
      <c r="G21" s="16" t="s">
        <v>9</v>
      </c>
      <c r="H21" s="54" t="s">
        <v>10</v>
      </c>
    </row>
    <row r="22" spans="1:8" ht="63.75">
      <c r="A22" s="67">
        <v>1</v>
      </c>
      <c r="B22" s="147" t="s">
        <v>136</v>
      </c>
      <c r="C22" s="132">
        <v>263.24</v>
      </c>
      <c r="D22" s="68" t="s">
        <v>11</v>
      </c>
      <c r="E22" s="59"/>
      <c r="F22" s="59"/>
      <c r="G22" s="59">
        <f aca="true" t="shared" si="2" ref="G22:G34">C22*E22</f>
        <v>0</v>
      </c>
      <c r="H22" s="71">
        <f aca="true" t="shared" si="3" ref="H22:H34">C22*F22</f>
        <v>0</v>
      </c>
    </row>
    <row r="23" spans="1:8" ht="76.5">
      <c r="A23" s="67">
        <v>2</v>
      </c>
      <c r="B23" s="147" t="s">
        <v>137</v>
      </c>
      <c r="C23" s="132">
        <v>21.02</v>
      </c>
      <c r="D23" s="68" t="s">
        <v>11</v>
      </c>
      <c r="E23" s="60"/>
      <c r="F23" s="60"/>
      <c r="G23" s="59">
        <f t="shared" si="2"/>
        <v>0</v>
      </c>
      <c r="H23" s="71">
        <f t="shared" si="3"/>
        <v>0</v>
      </c>
    </row>
    <row r="24" spans="1:8" ht="76.5">
      <c r="A24" s="67">
        <v>3</v>
      </c>
      <c r="B24" s="147" t="s">
        <v>141</v>
      </c>
      <c r="C24" s="132">
        <v>263.24</v>
      </c>
      <c r="D24" s="68" t="s">
        <v>11</v>
      </c>
      <c r="E24" s="59"/>
      <c r="F24" s="59"/>
      <c r="G24" s="59">
        <f t="shared" si="2"/>
        <v>0</v>
      </c>
      <c r="H24" s="71">
        <f t="shared" si="3"/>
        <v>0</v>
      </c>
    </row>
    <row r="25" spans="1:8" ht="89.25">
      <c r="A25" s="67">
        <v>4</v>
      </c>
      <c r="B25" s="145" t="s">
        <v>129</v>
      </c>
      <c r="C25" s="132">
        <v>28.5</v>
      </c>
      <c r="D25" s="68" t="s">
        <v>11</v>
      </c>
      <c r="E25" s="113"/>
      <c r="F25" s="113"/>
      <c r="G25" s="59">
        <f>C25*E25</f>
        <v>0</v>
      </c>
      <c r="H25" s="71">
        <f>C25*F25</f>
        <v>0</v>
      </c>
    </row>
    <row r="26" spans="1:8" ht="76.5">
      <c r="A26" s="67">
        <v>5</v>
      </c>
      <c r="B26" s="148" t="s">
        <v>140</v>
      </c>
      <c r="C26" s="132">
        <v>103.73</v>
      </c>
      <c r="D26" s="68" t="s">
        <v>11</v>
      </c>
      <c r="E26" s="59"/>
      <c r="F26" s="59"/>
      <c r="G26" s="59">
        <f t="shared" si="2"/>
        <v>0</v>
      </c>
      <c r="H26" s="71">
        <f t="shared" si="3"/>
        <v>0</v>
      </c>
    </row>
    <row r="27" spans="1:8" ht="76.5">
      <c r="A27" s="67">
        <v>6</v>
      </c>
      <c r="B27" s="145" t="s">
        <v>39</v>
      </c>
      <c r="C27" s="132"/>
      <c r="D27" s="68"/>
      <c r="E27" s="59"/>
      <c r="F27" s="59"/>
      <c r="G27" s="59"/>
      <c r="H27" s="71"/>
    </row>
    <row r="28" spans="1:8" ht="12.75">
      <c r="A28" s="67">
        <v>7</v>
      </c>
      <c r="B28" s="145" t="s">
        <v>173</v>
      </c>
      <c r="C28" s="132">
        <v>75</v>
      </c>
      <c r="D28" s="68" t="s">
        <v>67</v>
      </c>
      <c r="E28" s="59"/>
      <c r="F28" s="59"/>
      <c r="G28" s="59">
        <f t="shared" si="2"/>
        <v>0</v>
      </c>
      <c r="H28" s="71">
        <f t="shared" si="3"/>
        <v>0</v>
      </c>
    </row>
    <row r="29" spans="1:8" ht="76.5">
      <c r="A29" s="67">
        <v>8</v>
      </c>
      <c r="B29" s="147" t="s">
        <v>138</v>
      </c>
      <c r="C29" s="132">
        <v>263.24</v>
      </c>
      <c r="D29" s="68" t="s">
        <v>11</v>
      </c>
      <c r="E29" s="59"/>
      <c r="F29" s="59"/>
      <c r="G29" s="59">
        <f t="shared" si="2"/>
        <v>0</v>
      </c>
      <c r="H29" s="71">
        <f t="shared" si="3"/>
        <v>0</v>
      </c>
    </row>
    <row r="30" spans="1:8" ht="76.5">
      <c r="A30" s="67">
        <v>9</v>
      </c>
      <c r="B30" s="147" t="s">
        <v>84</v>
      </c>
      <c r="C30" s="132"/>
      <c r="D30" s="68"/>
      <c r="E30" s="59"/>
      <c r="F30" s="59"/>
      <c r="G30" s="59"/>
      <c r="H30" s="71"/>
    </row>
    <row r="31" spans="1:8" ht="12.75">
      <c r="A31" s="67">
        <v>10</v>
      </c>
      <c r="B31" s="145" t="s">
        <v>171</v>
      </c>
      <c r="C31" s="129">
        <v>112.96</v>
      </c>
      <c r="D31" s="56" t="s">
        <v>67</v>
      </c>
      <c r="E31" s="59"/>
      <c r="F31" s="59"/>
      <c r="G31" s="59">
        <f t="shared" si="2"/>
        <v>0</v>
      </c>
      <c r="H31" s="71">
        <f t="shared" si="3"/>
        <v>0</v>
      </c>
    </row>
    <row r="32" spans="1:8" ht="12.75">
      <c r="A32" s="67">
        <v>11</v>
      </c>
      <c r="B32" s="145" t="s">
        <v>172</v>
      </c>
      <c r="C32" s="129">
        <v>230</v>
      </c>
      <c r="D32" s="56" t="s">
        <v>67</v>
      </c>
      <c r="E32" s="59"/>
      <c r="F32" s="59"/>
      <c r="G32" s="59">
        <f t="shared" si="2"/>
        <v>0</v>
      </c>
      <c r="H32" s="71">
        <f t="shared" si="3"/>
        <v>0</v>
      </c>
    </row>
    <row r="33" spans="1:8" ht="12.75">
      <c r="A33" s="67">
        <v>12</v>
      </c>
      <c r="B33" s="145" t="s">
        <v>175</v>
      </c>
      <c r="C33" s="129">
        <f>1.1*C26</f>
        <v>114.10300000000001</v>
      </c>
      <c r="D33" s="56" t="s">
        <v>11</v>
      </c>
      <c r="E33" s="59"/>
      <c r="F33" s="59"/>
      <c r="G33" s="59">
        <f t="shared" si="2"/>
        <v>0</v>
      </c>
      <c r="H33" s="71">
        <f t="shared" si="3"/>
        <v>0</v>
      </c>
    </row>
    <row r="34" spans="1:8" ht="12.75">
      <c r="A34" s="67">
        <v>13</v>
      </c>
      <c r="B34" s="145" t="s">
        <v>174</v>
      </c>
      <c r="C34" s="129">
        <f>1.1*(C31*0.1+C29)</f>
        <v>301.98960000000005</v>
      </c>
      <c r="D34" s="56" t="s">
        <v>11</v>
      </c>
      <c r="E34" s="59"/>
      <c r="F34" s="59"/>
      <c r="G34" s="59">
        <f t="shared" si="2"/>
        <v>0</v>
      </c>
      <c r="H34" s="71">
        <f t="shared" si="3"/>
        <v>0</v>
      </c>
    </row>
    <row r="35" spans="1:8" ht="12.75">
      <c r="A35" s="67">
        <v>14</v>
      </c>
      <c r="B35" s="145" t="s">
        <v>176</v>
      </c>
      <c r="C35" s="129">
        <v>64.77</v>
      </c>
      <c r="D35" s="56" t="s">
        <v>11</v>
      </c>
      <c r="E35" s="59"/>
      <c r="F35" s="59"/>
      <c r="G35" s="59">
        <f>C35*E35</f>
        <v>0</v>
      </c>
      <c r="H35" s="71">
        <f>C35*F35</f>
        <v>0</v>
      </c>
    </row>
    <row r="36" spans="1:8" ht="42.75" customHeight="1">
      <c r="A36" s="67">
        <v>15</v>
      </c>
      <c r="B36" s="147" t="s">
        <v>142</v>
      </c>
      <c r="C36" s="132">
        <v>64.77</v>
      </c>
      <c r="D36" s="68" t="s">
        <v>11</v>
      </c>
      <c r="E36" s="59"/>
      <c r="F36" s="59"/>
      <c r="G36" s="59">
        <f>C36*E36</f>
        <v>0</v>
      </c>
      <c r="H36" s="71">
        <f>C36*F36</f>
        <v>0</v>
      </c>
    </row>
    <row r="37" spans="1:8" ht="16.5" customHeight="1">
      <c r="A37" s="67">
        <v>16</v>
      </c>
      <c r="B37" s="147" t="s">
        <v>139</v>
      </c>
      <c r="C37" s="132">
        <v>51.61</v>
      </c>
      <c r="D37" s="68" t="s">
        <v>67</v>
      </c>
      <c r="E37" s="59"/>
      <c r="F37" s="59"/>
      <c r="G37" s="59">
        <f>C37*E37</f>
        <v>0</v>
      </c>
      <c r="H37" s="71">
        <f>C37*F37</f>
        <v>0</v>
      </c>
    </row>
    <row r="38" spans="1:8" ht="24">
      <c r="A38" s="67">
        <v>17</v>
      </c>
      <c r="B38" s="149" t="s">
        <v>192</v>
      </c>
      <c r="C38" s="136">
        <v>80.54</v>
      </c>
      <c r="D38" s="101" t="s">
        <v>11</v>
      </c>
      <c r="E38" s="102"/>
      <c r="F38" s="102"/>
      <c r="G38" s="59">
        <f>C38*E38</f>
        <v>0</v>
      </c>
      <c r="H38" s="71">
        <f>C38*F38</f>
        <v>0</v>
      </c>
    </row>
    <row r="39" spans="1:8" ht="25.5">
      <c r="A39" s="67">
        <v>18</v>
      </c>
      <c r="B39" s="147" t="s">
        <v>85</v>
      </c>
      <c r="C39" s="132">
        <v>1</v>
      </c>
      <c r="D39" s="68" t="s">
        <v>86</v>
      </c>
      <c r="E39" s="59"/>
      <c r="F39" s="59"/>
      <c r="G39" s="59">
        <f>C39*E39</f>
        <v>0</v>
      </c>
      <c r="H39" s="71">
        <f>C39*F39</f>
        <v>0</v>
      </c>
    </row>
    <row r="40" spans="1:8" ht="13.5" thickBot="1">
      <c r="A40" s="72"/>
      <c r="B40" s="144" t="s">
        <v>14</v>
      </c>
      <c r="C40" s="133"/>
      <c r="D40" s="73"/>
      <c r="E40" s="75"/>
      <c r="F40" s="75"/>
      <c r="G40" s="75">
        <f>ROUND(SUM(G22:G39),0)</f>
        <v>0</v>
      </c>
      <c r="H40" s="76">
        <f>ROUND(SUM(H22:H39),0)</f>
        <v>0</v>
      </c>
    </row>
  </sheetData>
  <sheetProtection/>
  <mergeCells count="2">
    <mergeCell ref="A20:H20"/>
    <mergeCell ref="A1:H1"/>
  </mergeCells>
  <printOptions/>
  <pageMargins left="0.2361111111111111" right="0.2361111111111111" top="0.6944444444444444" bottom="0.6944444444444444" header="0.4166666666666667" footer="0.4166666666666667"/>
  <pageSetup firstPageNumber="-4105" useFirstPageNumber="1" horizontalDpi="600" verticalDpi="600" orientation="portrait" paperSize="9" r:id="rId1"/>
  <headerFooter>
    <oddHeader>&amp;L&amp;"Times New Roman CE,bold"&amp;10 Aljzatkészítés, hideg- és melegburkolatok készítése</oddHeader>
  </headerFooter>
</worksheet>
</file>

<file path=xl/worksheets/sheet15.xml><?xml version="1.0" encoding="utf-8"?>
<worksheet xmlns="http://schemas.openxmlformats.org/spreadsheetml/2006/main" xmlns:r="http://schemas.openxmlformats.org/officeDocument/2006/relationships">
  <dimension ref="A1:N19"/>
  <sheetViews>
    <sheetView zoomScalePageLayoutView="0" workbookViewId="0" topLeftCell="A1">
      <selection activeCell="O33" sqref="O33"/>
    </sheetView>
  </sheetViews>
  <sheetFormatPr defaultColWidth="9.140625" defaultRowHeight="15"/>
  <cols>
    <col min="1" max="1" width="4.28125" style="32" customWidth="1"/>
    <col min="2" max="2" width="36.7109375" style="33" customWidth="1"/>
    <col min="3" max="3" width="6.7109375" style="39" customWidth="1"/>
    <col min="4" max="4" width="6.7109375" style="33" customWidth="1"/>
    <col min="5" max="6" width="8.28125" style="37" customWidth="1"/>
    <col min="7" max="8" width="10.28125" style="37" customWidth="1"/>
    <col min="9" max="16384" width="9.140625" style="33" customWidth="1"/>
  </cols>
  <sheetData>
    <row r="1" spans="1:8" ht="13.5" thickBot="1">
      <c r="A1" s="236" t="s">
        <v>93</v>
      </c>
      <c r="B1" s="237"/>
      <c r="C1" s="237"/>
      <c r="D1" s="237"/>
      <c r="E1" s="237"/>
      <c r="F1" s="237"/>
      <c r="G1" s="237"/>
      <c r="H1" s="238"/>
    </row>
    <row r="2" spans="1:8" s="31" customFormat="1" ht="25.5">
      <c r="A2" s="77" t="s">
        <v>3</v>
      </c>
      <c r="B2" s="35" t="s">
        <v>4</v>
      </c>
      <c r="C2" s="153" t="s">
        <v>5</v>
      </c>
      <c r="D2" s="35" t="s">
        <v>6</v>
      </c>
      <c r="E2" s="36" t="s">
        <v>7</v>
      </c>
      <c r="F2" s="36" t="s">
        <v>8</v>
      </c>
      <c r="G2" s="36" t="s">
        <v>9</v>
      </c>
      <c r="H2" s="78" t="s">
        <v>10</v>
      </c>
    </row>
    <row r="3" spans="1:14" ht="51">
      <c r="A3" s="55">
        <v>1</v>
      </c>
      <c r="B3" s="129" t="s">
        <v>87</v>
      </c>
      <c r="C3" s="154">
        <v>16</v>
      </c>
      <c r="D3" s="152" t="s">
        <v>35</v>
      </c>
      <c r="E3" s="45"/>
      <c r="F3" s="45"/>
      <c r="G3" s="45">
        <f>ROUND(C3*E3,0)</f>
        <v>0</v>
      </c>
      <c r="H3" s="46">
        <f>ROUND(C3*F3,0)</f>
        <v>0</v>
      </c>
      <c r="I3" s="125"/>
      <c r="J3" s="125"/>
      <c r="K3" s="125"/>
      <c r="L3" s="125"/>
      <c r="M3" s="125"/>
      <c r="N3" s="125"/>
    </row>
    <row r="4" spans="1:14" ht="63.75">
      <c r="A4" s="55">
        <v>2</v>
      </c>
      <c r="B4" s="129" t="s">
        <v>143</v>
      </c>
      <c r="C4" s="56">
        <v>63</v>
      </c>
      <c r="D4" s="152" t="s">
        <v>35</v>
      </c>
      <c r="E4" s="107"/>
      <c r="F4" s="107"/>
      <c r="G4" s="45">
        <f>ROUND(C4*E4,0)</f>
        <v>0</v>
      </c>
      <c r="H4" s="46">
        <f>ROUND(C4*F4,0)</f>
        <v>0</v>
      </c>
      <c r="I4" s="125"/>
      <c r="J4" s="125"/>
      <c r="K4" s="125"/>
      <c r="L4" s="125"/>
      <c r="M4" s="125"/>
      <c r="N4" s="125"/>
    </row>
    <row r="5" spans="1:14" ht="12.75">
      <c r="A5" s="41"/>
      <c r="B5" s="42"/>
      <c r="C5" s="44"/>
      <c r="D5" s="42"/>
      <c r="E5" s="45"/>
      <c r="F5" s="45"/>
      <c r="G5" s="45"/>
      <c r="H5" s="46"/>
      <c r="I5" s="125"/>
      <c r="J5" s="125"/>
      <c r="K5" s="125"/>
      <c r="L5" s="125"/>
      <c r="M5" s="125"/>
      <c r="N5" s="125"/>
    </row>
    <row r="6" spans="1:14" s="34" customFormat="1" ht="13.5" thickBot="1">
      <c r="A6" s="47"/>
      <c r="B6" s="48" t="s">
        <v>14</v>
      </c>
      <c r="C6" s="49"/>
      <c r="D6" s="48"/>
      <c r="E6" s="50"/>
      <c r="F6" s="50"/>
      <c r="G6" s="50">
        <f>ROUND(SUM(G3:G5),0)</f>
        <v>0</v>
      </c>
      <c r="H6" s="51">
        <f>ROUND(SUM(H3:H5),0)</f>
        <v>0</v>
      </c>
      <c r="I6" s="126"/>
      <c r="J6" s="126"/>
      <c r="K6" s="126"/>
      <c r="L6" s="126"/>
      <c r="M6" s="126"/>
      <c r="N6" s="126"/>
    </row>
    <row r="7" spans="9:14" ht="12.75">
      <c r="I7" s="125"/>
      <c r="J7" s="125"/>
      <c r="K7" s="125"/>
      <c r="L7" s="125"/>
      <c r="M7" s="125"/>
      <c r="N7" s="125"/>
    </row>
    <row r="8" spans="5:14" ht="12.75">
      <c r="E8" s="125"/>
      <c r="I8" s="125"/>
      <c r="J8" s="125"/>
      <c r="K8" s="125"/>
      <c r="L8" s="125"/>
      <c r="M8" s="125"/>
      <c r="N8" s="125"/>
    </row>
    <row r="9" spans="9:14" ht="12.75">
      <c r="I9" s="125"/>
      <c r="J9" s="125"/>
      <c r="K9" s="125"/>
      <c r="L9" s="125"/>
      <c r="M9" s="125"/>
      <c r="N9" s="125"/>
    </row>
    <row r="10" spans="9:14" ht="12.75">
      <c r="I10" s="125"/>
      <c r="J10" s="125"/>
      <c r="K10" s="125"/>
      <c r="L10" s="125"/>
      <c r="M10" s="125"/>
      <c r="N10" s="125"/>
    </row>
    <row r="11" spans="9:14" ht="12.75">
      <c r="I11" s="125"/>
      <c r="J11" s="125"/>
      <c r="K11" s="125"/>
      <c r="L11" s="125"/>
      <c r="M11" s="125"/>
      <c r="N11" s="125"/>
    </row>
    <row r="12" spans="9:14" ht="12.75">
      <c r="I12" s="125"/>
      <c r="J12" s="125"/>
      <c r="K12" s="125"/>
      <c r="L12" s="125"/>
      <c r="M12" s="125"/>
      <c r="N12" s="125"/>
    </row>
    <row r="13" spans="9:14" ht="12.75">
      <c r="I13" s="125"/>
      <c r="J13" s="125"/>
      <c r="K13" s="125"/>
      <c r="L13" s="125"/>
      <c r="M13" s="125"/>
      <c r="N13" s="125"/>
    </row>
    <row r="14" spans="9:14" ht="12.75">
      <c r="I14" s="125"/>
      <c r="J14" s="125"/>
      <c r="K14" s="125"/>
      <c r="L14" s="125"/>
      <c r="M14" s="125"/>
      <c r="N14" s="125"/>
    </row>
    <row r="15" spans="9:14" ht="12.75">
      <c r="I15" s="125"/>
      <c r="J15" s="125"/>
      <c r="K15" s="125"/>
      <c r="L15" s="125"/>
      <c r="M15" s="125"/>
      <c r="N15" s="125"/>
    </row>
    <row r="16" spans="9:14" ht="12.75">
      <c r="I16" s="125"/>
      <c r="J16" s="125"/>
      <c r="K16" s="125"/>
      <c r="L16" s="125"/>
      <c r="M16" s="125"/>
      <c r="N16" s="125"/>
    </row>
    <row r="17" spans="9:14" ht="12.75">
      <c r="I17" s="125"/>
      <c r="J17" s="125"/>
      <c r="K17" s="125"/>
      <c r="L17" s="125"/>
      <c r="M17" s="125"/>
      <c r="N17" s="125"/>
    </row>
    <row r="18" spans="9:14" ht="12.75">
      <c r="I18" s="125"/>
      <c r="J18" s="125"/>
      <c r="K18" s="125"/>
      <c r="L18" s="125"/>
      <c r="M18" s="125"/>
      <c r="N18" s="125"/>
    </row>
    <row r="19" spans="9:14" ht="12.75">
      <c r="I19" s="125"/>
      <c r="J19" s="125"/>
      <c r="K19" s="125"/>
      <c r="L19" s="125"/>
      <c r="M19" s="125"/>
      <c r="N19" s="125"/>
    </row>
  </sheetData>
  <sheetProtection/>
  <mergeCells count="1">
    <mergeCell ref="A1:H1"/>
  </mergeCells>
  <printOptions/>
  <pageMargins left="0.2361111111111111" right="0.2361111111111111" top="0.6944444444444444" bottom="0.6944444444444444" header="0.4166666666666667" footer="0.4166666666666667"/>
  <pageSetup firstPageNumber="-4105" useFirstPageNumber="1" horizontalDpi="600" verticalDpi="600" orientation="portrait" paperSize="9" r:id="rId1"/>
  <headerFooter alignWithMargins="0">
    <oddHeader>&amp;L&amp;"Times New Roman CE,bold"&amp;10 Bádogozás</oddHeader>
  </headerFooter>
</worksheet>
</file>

<file path=xl/worksheets/sheet16.xml><?xml version="1.0" encoding="utf-8"?>
<worksheet xmlns="http://schemas.openxmlformats.org/spreadsheetml/2006/main" xmlns:r="http://schemas.openxmlformats.org/officeDocument/2006/relationships">
  <dimension ref="A1:H76"/>
  <sheetViews>
    <sheetView zoomScalePageLayoutView="0" workbookViewId="0" topLeftCell="A31">
      <selection activeCell="H73" sqref="H73"/>
    </sheetView>
  </sheetViews>
  <sheetFormatPr defaultColWidth="9.140625" defaultRowHeight="15"/>
  <cols>
    <col min="1" max="1" width="4.28125" style="32" customWidth="1"/>
    <col min="2" max="2" width="36.7109375" style="33" customWidth="1"/>
    <col min="3" max="3" width="6.7109375" style="39" customWidth="1"/>
    <col min="4" max="4" width="6.7109375" style="33" customWidth="1"/>
    <col min="5" max="6" width="8.28125" style="37" customWidth="1"/>
    <col min="7" max="8" width="10.28125" style="37" customWidth="1"/>
    <col min="9" max="9" width="15.7109375" style="33" customWidth="1"/>
    <col min="10" max="16384" width="9.140625" style="33" customWidth="1"/>
  </cols>
  <sheetData>
    <row r="1" spans="1:8" ht="13.5" thickBot="1">
      <c r="A1" s="236" t="s">
        <v>92</v>
      </c>
      <c r="B1" s="237"/>
      <c r="C1" s="237"/>
      <c r="D1" s="237"/>
      <c r="E1" s="237"/>
      <c r="F1" s="237"/>
      <c r="G1" s="237"/>
      <c r="H1" s="238"/>
    </row>
    <row r="2" spans="1:8" ht="25.5">
      <c r="A2" s="77" t="s">
        <v>3</v>
      </c>
      <c r="B2" s="35" t="s">
        <v>4</v>
      </c>
      <c r="C2" s="38" t="s">
        <v>5</v>
      </c>
      <c r="D2" s="35" t="s">
        <v>6</v>
      </c>
      <c r="E2" s="36" t="s">
        <v>7</v>
      </c>
      <c r="F2" s="36" t="s">
        <v>8</v>
      </c>
      <c r="G2" s="36" t="s">
        <v>9</v>
      </c>
      <c r="H2" s="78" t="s">
        <v>10</v>
      </c>
    </row>
    <row r="3" spans="1:8" ht="12.75">
      <c r="A3" s="41">
        <v>1</v>
      </c>
      <c r="B3" s="43" t="s">
        <v>213</v>
      </c>
      <c r="C3" s="44">
        <v>1</v>
      </c>
      <c r="D3" s="42" t="s">
        <v>33</v>
      </c>
      <c r="E3" s="45"/>
      <c r="F3" s="45"/>
      <c r="G3" s="45">
        <f>ROUND(C3*E3,0)</f>
        <v>0</v>
      </c>
      <c r="H3" s="46">
        <f>ROUND(C3*F3,0)</f>
        <v>0</v>
      </c>
    </row>
    <row r="4" spans="1:8" ht="12.75">
      <c r="A4" s="41"/>
      <c r="B4" s="43" t="s">
        <v>212</v>
      </c>
      <c r="C4" s="44"/>
      <c r="D4" s="42"/>
      <c r="E4" s="45"/>
      <c r="F4" s="45"/>
      <c r="G4" s="45"/>
      <c r="H4" s="46"/>
    </row>
    <row r="5" ht="12.75">
      <c r="H5" s="46"/>
    </row>
    <row r="6" spans="1:8" ht="12.75">
      <c r="A6" s="41">
        <v>2</v>
      </c>
      <c r="B6" s="43" t="s">
        <v>214</v>
      </c>
      <c r="C6" s="44">
        <v>1</v>
      </c>
      <c r="D6" s="42" t="s">
        <v>33</v>
      </c>
      <c r="E6" s="45"/>
      <c r="F6" s="45"/>
      <c r="G6" s="45">
        <f>ROUND(C6*E6,0)</f>
        <v>0</v>
      </c>
      <c r="H6" s="46">
        <f>ROUND(C6*F6,0)</f>
        <v>0</v>
      </c>
    </row>
    <row r="7" spans="1:8" ht="12.75">
      <c r="A7" s="41"/>
      <c r="B7" s="43" t="s">
        <v>215</v>
      </c>
      <c r="C7" s="44"/>
      <c r="D7" s="42"/>
      <c r="E7" s="45"/>
      <c r="F7" s="45"/>
      <c r="G7" s="45"/>
      <c r="H7" s="46"/>
    </row>
    <row r="8" ht="12.75">
      <c r="H8" s="46"/>
    </row>
    <row r="9" spans="1:8" ht="12.75">
      <c r="A9" s="41">
        <v>3</v>
      </c>
      <c r="B9" s="43" t="s">
        <v>216</v>
      </c>
      <c r="C9" s="44">
        <v>1</v>
      </c>
      <c r="D9" s="42" t="s">
        <v>33</v>
      </c>
      <c r="E9" s="45"/>
      <c r="F9" s="45"/>
      <c r="G9" s="45">
        <f>ROUND(C9*E9,0)</f>
        <v>0</v>
      </c>
      <c r="H9" s="46">
        <f>ROUND(C9*F9,0)</f>
        <v>0</v>
      </c>
    </row>
    <row r="10" spans="1:8" ht="12.75">
      <c r="A10" s="41"/>
      <c r="B10" s="43" t="s">
        <v>217</v>
      </c>
      <c r="C10" s="44"/>
      <c r="D10" s="42"/>
      <c r="E10" s="45"/>
      <c r="F10" s="45"/>
      <c r="G10" s="45"/>
      <c r="H10" s="46"/>
    </row>
    <row r="11" spans="1:8" ht="12.75">
      <c r="A11" s="41"/>
      <c r="B11" s="43"/>
      <c r="C11" s="44"/>
      <c r="D11" s="42"/>
      <c r="E11" s="45"/>
      <c r="F11" s="45"/>
      <c r="G11" s="45"/>
      <c r="H11" s="46"/>
    </row>
    <row r="12" spans="1:8" ht="12.75">
      <c r="A12" s="41">
        <v>4</v>
      </c>
      <c r="B12" s="43" t="s">
        <v>229</v>
      </c>
      <c r="C12" s="44">
        <v>2</v>
      </c>
      <c r="D12" s="42" t="s">
        <v>33</v>
      </c>
      <c r="E12" s="45"/>
      <c r="F12" s="45"/>
      <c r="G12" s="45">
        <f>ROUND(C12*E12,0)</f>
        <v>0</v>
      </c>
      <c r="H12" s="46">
        <f>ROUND(C12*F12,0)</f>
        <v>0</v>
      </c>
    </row>
    <row r="13" spans="1:8" ht="12.75">
      <c r="A13" s="41"/>
      <c r="B13" s="43" t="s">
        <v>227</v>
      </c>
      <c r="C13" s="44"/>
      <c r="D13" s="42"/>
      <c r="E13" s="45"/>
      <c r="F13" s="45"/>
      <c r="G13" s="45"/>
      <c r="H13" s="46"/>
    </row>
    <row r="14" ht="12.75">
      <c r="H14" s="46"/>
    </row>
    <row r="15" spans="1:8" ht="12.75">
      <c r="A15" s="41">
        <v>5</v>
      </c>
      <c r="B15" s="43" t="s">
        <v>223</v>
      </c>
      <c r="C15" s="44">
        <v>4</v>
      </c>
      <c r="D15" s="42" t="s">
        <v>33</v>
      </c>
      <c r="E15" s="45"/>
      <c r="F15" s="45"/>
      <c r="G15" s="45">
        <f>ROUND(C15*E15,0)</f>
        <v>0</v>
      </c>
      <c r="H15" s="46">
        <f>ROUND(C15*F15,0)</f>
        <v>0</v>
      </c>
    </row>
    <row r="16" spans="1:8" ht="12.75">
      <c r="A16" s="41"/>
      <c r="B16" s="43" t="s">
        <v>224</v>
      </c>
      <c r="C16" s="44"/>
      <c r="D16" s="42"/>
      <c r="E16" s="45"/>
      <c r="F16" s="45"/>
      <c r="G16" s="45"/>
      <c r="H16" s="46"/>
    </row>
    <row r="17" ht="12.75">
      <c r="H17" s="46"/>
    </row>
    <row r="18" spans="1:8" ht="12.75">
      <c r="A18" s="41">
        <v>6</v>
      </c>
      <c r="B18" s="43" t="s">
        <v>225</v>
      </c>
      <c r="C18" s="44">
        <v>10</v>
      </c>
      <c r="D18" s="42" t="s">
        <v>33</v>
      </c>
      <c r="E18" s="45"/>
      <c r="F18" s="45"/>
      <c r="G18" s="45">
        <f>ROUND(C18*E18,0)</f>
        <v>0</v>
      </c>
      <c r="H18" s="46">
        <f>ROUND(C18*F18,0)</f>
        <v>0</v>
      </c>
    </row>
    <row r="19" spans="1:8" ht="12.75">
      <c r="A19" s="41"/>
      <c r="B19" s="43" t="s">
        <v>226</v>
      </c>
      <c r="C19" s="44"/>
      <c r="D19" s="42"/>
      <c r="E19" s="45"/>
      <c r="F19" s="45"/>
      <c r="G19" s="45"/>
      <c r="H19" s="46"/>
    </row>
    <row r="20" ht="12.75">
      <c r="H20" s="46"/>
    </row>
    <row r="21" spans="1:8" ht="12.75">
      <c r="A21" s="41">
        <v>7</v>
      </c>
      <c r="B21" s="43" t="s">
        <v>229</v>
      </c>
      <c r="C21" s="44">
        <v>2</v>
      </c>
      <c r="D21" s="42" t="s">
        <v>33</v>
      </c>
      <c r="E21" s="45"/>
      <c r="F21" s="45"/>
      <c r="G21" s="45">
        <f>ROUND(C21*E21,0)</f>
        <v>0</v>
      </c>
      <c r="H21" s="46">
        <f>ROUND(C21*F21,0)</f>
        <v>0</v>
      </c>
    </row>
    <row r="22" spans="1:8" ht="12.75">
      <c r="A22" s="41"/>
      <c r="B22" s="43" t="s">
        <v>233</v>
      </c>
      <c r="C22" s="44"/>
      <c r="D22" s="42"/>
      <c r="E22" s="45"/>
      <c r="F22" s="45"/>
      <c r="G22" s="45"/>
      <c r="H22" s="46"/>
    </row>
    <row r="23" ht="12.75">
      <c r="H23" s="46"/>
    </row>
    <row r="24" spans="1:8" ht="12.75">
      <c r="A24" s="41">
        <v>8</v>
      </c>
      <c r="B24" s="43" t="s">
        <v>234</v>
      </c>
      <c r="C24" s="44">
        <v>4</v>
      </c>
      <c r="D24" s="42" t="s">
        <v>33</v>
      </c>
      <c r="E24" s="45"/>
      <c r="F24" s="45"/>
      <c r="G24" s="45">
        <f>ROUND(C24*E24,0)</f>
        <v>0</v>
      </c>
      <c r="H24" s="46">
        <f>ROUND(C24*F24,0)</f>
        <v>0</v>
      </c>
    </row>
    <row r="25" spans="1:8" ht="12.75">
      <c r="A25" s="41"/>
      <c r="B25" s="43" t="s">
        <v>235</v>
      </c>
      <c r="C25" s="44"/>
      <c r="D25" s="42"/>
      <c r="E25" s="45"/>
      <c r="F25" s="45"/>
      <c r="G25" s="45"/>
      <c r="H25" s="46"/>
    </row>
    <row r="26" ht="12.75">
      <c r="H26" s="46"/>
    </row>
    <row r="27" spans="1:8" ht="12.75">
      <c r="A27" s="41">
        <v>9</v>
      </c>
      <c r="B27" s="43" t="s">
        <v>236</v>
      </c>
      <c r="C27" s="44">
        <v>1</v>
      </c>
      <c r="D27" s="42" t="s">
        <v>33</v>
      </c>
      <c r="E27" s="45"/>
      <c r="F27" s="45"/>
      <c r="G27" s="45">
        <f>ROUND(C27*E27,0)</f>
        <v>0</v>
      </c>
      <c r="H27" s="46">
        <f>ROUND(C27*F27,0)</f>
        <v>0</v>
      </c>
    </row>
    <row r="28" spans="1:8" ht="12.75">
      <c r="A28" s="41"/>
      <c r="B28" s="43" t="s">
        <v>240</v>
      </c>
      <c r="C28" s="44"/>
      <c r="D28" s="42"/>
      <c r="E28" s="45"/>
      <c r="F28" s="45"/>
      <c r="G28" s="45"/>
      <c r="H28" s="46"/>
    </row>
    <row r="29" ht="12.75">
      <c r="H29" s="46"/>
    </row>
    <row r="30" spans="1:8" ht="12.75">
      <c r="A30" s="41">
        <v>10</v>
      </c>
      <c r="B30" s="43" t="s">
        <v>236</v>
      </c>
      <c r="C30" s="44">
        <v>1</v>
      </c>
      <c r="D30" s="42" t="s">
        <v>33</v>
      </c>
      <c r="E30" s="45"/>
      <c r="F30" s="45"/>
      <c r="G30" s="45">
        <f>ROUND(C30*E30,0)</f>
        <v>0</v>
      </c>
      <c r="H30" s="46">
        <f>ROUND(C30*F30,0)</f>
        <v>0</v>
      </c>
    </row>
    <row r="31" spans="1:8" ht="12.75">
      <c r="A31" s="41"/>
      <c r="B31" s="43" t="s">
        <v>241</v>
      </c>
      <c r="C31" s="44"/>
      <c r="D31" s="42"/>
      <c r="E31" s="45"/>
      <c r="F31" s="45"/>
      <c r="G31" s="45"/>
      <c r="H31" s="46"/>
    </row>
    <row r="32" ht="12.75">
      <c r="H32" s="46"/>
    </row>
    <row r="33" spans="1:8" s="34" customFormat="1" ht="13.5" thickBot="1">
      <c r="A33" s="47"/>
      <c r="B33" s="48" t="s">
        <v>14</v>
      </c>
      <c r="C33" s="49"/>
      <c r="D33" s="48"/>
      <c r="E33" s="50"/>
      <c r="F33" s="50"/>
      <c r="G33" s="50">
        <f>SUM(G3:G31)</f>
        <v>0</v>
      </c>
      <c r="H33" s="51">
        <f>SUM(H3:H31)</f>
        <v>0</v>
      </c>
    </row>
    <row r="35" ht="13.5" thickBot="1"/>
    <row r="36" spans="1:8" ht="13.5" customHeight="1" thickBot="1">
      <c r="A36" s="236" t="s">
        <v>93</v>
      </c>
      <c r="B36" s="237"/>
      <c r="C36" s="237"/>
      <c r="D36" s="237"/>
      <c r="E36" s="237"/>
      <c r="F36" s="237"/>
      <c r="G36" s="237"/>
      <c r="H36" s="238"/>
    </row>
    <row r="37" spans="1:8" s="31" customFormat="1" ht="25.5">
      <c r="A37" s="77" t="s">
        <v>3</v>
      </c>
      <c r="B37" s="35" t="s">
        <v>4</v>
      </c>
      <c r="C37" s="38" t="s">
        <v>5</v>
      </c>
      <c r="D37" s="35" t="s">
        <v>6</v>
      </c>
      <c r="E37" s="36" t="s">
        <v>7</v>
      </c>
      <c r="F37" s="36" t="s">
        <v>8</v>
      </c>
      <c r="G37" s="36" t="s">
        <v>9</v>
      </c>
      <c r="H37" s="78" t="s">
        <v>10</v>
      </c>
    </row>
    <row r="38" spans="1:8" ht="25.5">
      <c r="A38" s="41">
        <v>1</v>
      </c>
      <c r="B38" s="43" t="s">
        <v>88</v>
      </c>
      <c r="C38" s="44">
        <v>12</v>
      </c>
      <c r="D38" s="42" t="s">
        <v>35</v>
      </c>
      <c r="E38" s="45"/>
      <c r="F38" s="45"/>
      <c r="G38" s="45">
        <f>ROUND(C38*E38,0)</f>
        <v>0</v>
      </c>
      <c r="H38" s="46">
        <f>ROUND(C38*F38,0)</f>
        <v>0</v>
      </c>
    </row>
    <row r="39" spans="1:8" ht="12.75">
      <c r="A39" s="41"/>
      <c r="B39" s="43"/>
      <c r="C39" s="44"/>
      <c r="D39" s="42"/>
      <c r="E39" s="45"/>
      <c r="F39" s="45"/>
      <c r="G39" s="45"/>
      <c r="H39" s="46"/>
    </row>
    <row r="40" spans="1:8" ht="12.75">
      <c r="A40" s="41">
        <v>2</v>
      </c>
      <c r="B40" s="43" t="s">
        <v>218</v>
      </c>
      <c r="C40" s="44">
        <v>2</v>
      </c>
      <c r="D40" s="42" t="s">
        <v>33</v>
      </c>
      <c r="E40" s="45"/>
      <c r="F40" s="45"/>
      <c r="G40" s="45">
        <f>ROUND(C40*E40,0)</f>
        <v>0</v>
      </c>
      <c r="H40" s="46">
        <f>ROUND(C40*F40,0)</f>
        <v>0</v>
      </c>
    </row>
    <row r="41" spans="1:8" ht="12.75">
      <c r="A41" s="41"/>
      <c r="B41" s="43" t="s">
        <v>219</v>
      </c>
      <c r="C41" s="44"/>
      <c r="D41" s="42"/>
      <c r="E41" s="45"/>
      <c r="F41" s="45"/>
      <c r="G41" s="45"/>
      <c r="H41" s="46"/>
    </row>
    <row r="42" spans="1:8" ht="12.75">
      <c r="A42" s="41"/>
      <c r="B42" s="43"/>
      <c r="C42" s="44"/>
      <c r="D42" s="42"/>
      <c r="E42" s="45"/>
      <c r="F42" s="45"/>
      <c r="G42" s="45"/>
      <c r="H42" s="46"/>
    </row>
    <row r="43" spans="1:8" ht="12.75">
      <c r="A43" s="41">
        <v>3</v>
      </c>
      <c r="B43" s="43" t="s">
        <v>220</v>
      </c>
      <c r="C43" s="44">
        <v>5</v>
      </c>
      <c r="D43" s="42" t="s">
        <v>33</v>
      </c>
      <c r="E43" s="45"/>
      <c r="F43" s="45"/>
      <c r="G43" s="45">
        <f>ROUND(C43*E43,0)</f>
        <v>0</v>
      </c>
      <c r="H43" s="46">
        <f>ROUND(C43*F43,0)</f>
        <v>0</v>
      </c>
    </row>
    <row r="44" spans="1:8" ht="12.75">
      <c r="A44" s="41"/>
      <c r="B44" s="43" t="s">
        <v>221</v>
      </c>
      <c r="C44" s="44"/>
      <c r="D44" s="42"/>
      <c r="E44" s="45"/>
      <c r="F44" s="45"/>
      <c r="G44" s="45"/>
      <c r="H44" s="46"/>
    </row>
    <row r="45" spans="1:8" ht="12.75">
      <c r="A45" s="41"/>
      <c r="B45" s="43"/>
      <c r="C45" s="44"/>
      <c r="D45" s="42"/>
      <c r="E45" s="45"/>
      <c r="F45" s="45"/>
      <c r="G45" s="45"/>
      <c r="H45" s="46"/>
    </row>
    <row r="46" spans="1:8" ht="12.75">
      <c r="A46" s="41">
        <v>4</v>
      </c>
      <c r="B46" s="43" t="s">
        <v>218</v>
      </c>
      <c r="C46" s="44">
        <v>1</v>
      </c>
      <c r="D46" s="42" t="s">
        <v>33</v>
      </c>
      <c r="E46" s="45"/>
      <c r="F46" s="45"/>
      <c r="G46" s="45">
        <f>ROUND(C46*E46,0)</f>
        <v>0</v>
      </c>
      <c r="H46" s="46">
        <f>ROUND(C46*F46,0)</f>
        <v>0</v>
      </c>
    </row>
    <row r="47" spans="1:8" ht="12.75">
      <c r="A47" s="41"/>
      <c r="B47" s="43" t="s">
        <v>222</v>
      </c>
      <c r="C47" s="44"/>
      <c r="D47" s="42"/>
      <c r="E47" s="45"/>
      <c r="F47" s="45"/>
      <c r="G47" s="45"/>
      <c r="H47" s="46"/>
    </row>
    <row r="48" spans="1:8" ht="12.75">
      <c r="A48" s="41"/>
      <c r="B48" s="43"/>
      <c r="C48" s="44"/>
      <c r="D48" s="42"/>
      <c r="E48" s="45"/>
      <c r="F48" s="45"/>
      <c r="G48" s="45"/>
      <c r="H48" s="46"/>
    </row>
    <row r="49" spans="1:8" ht="12.75">
      <c r="A49" s="41">
        <v>5</v>
      </c>
      <c r="B49" s="43" t="s">
        <v>229</v>
      </c>
      <c r="C49" s="44">
        <v>6</v>
      </c>
      <c r="D49" s="42" t="s">
        <v>33</v>
      </c>
      <c r="E49" s="45"/>
      <c r="F49" s="45"/>
      <c r="G49" s="45">
        <f>ROUND(C49*E49,0)</f>
        <v>0</v>
      </c>
      <c r="H49" s="46">
        <f>ROUND(C49*F49,0)</f>
        <v>0</v>
      </c>
    </row>
    <row r="50" spans="1:8" ht="12.75">
      <c r="A50" s="41"/>
      <c r="B50" s="43" t="s">
        <v>227</v>
      </c>
      <c r="C50" s="44"/>
      <c r="D50" s="42"/>
      <c r="E50" s="45"/>
      <c r="F50" s="45"/>
      <c r="G50" s="45"/>
      <c r="H50" s="46"/>
    </row>
    <row r="51" spans="1:8" ht="12.75">
      <c r="A51" s="41"/>
      <c r="B51" s="43"/>
      <c r="C51" s="44"/>
      <c r="D51" s="42"/>
      <c r="E51" s="45"/>
      <c r="F51" s="45"/>
      <c r="G51" s="45"/>
      <c r="H51" s="46"/>
    </row>
    <row r="52" spans="1:8" ht="12.75">
      <c r="A52" s="41">
        <v>6</v>
      </c>
      <c r="B52" s="43" t="s">
        <v>228</v>
      </c>
      <c r="C52" s="44">
        <v>2</v>
      </c>
      <c r="D52" s="42" t="s">
        <v>33</v>
      </c>
      <c r="E52" s="45"/>
      <c r="F52" s="45"/>
      <c r="G52" s="45">
        <f>ROUND(C52*E52,0)</f>
        <v>0</v>
      </c>
      <c r="H52" s="46">
        <f>ROUND(C52*F52,0)</f>
        <v>0</v>
      </c>
    </row>
    <row r="53" spans="1:8" ht="12.75">
      <c r="A53" s="41"/>
      <c r="B53" s="43" t="s">
        <v>230</v>
      </c>
      <c r="C53" s="44"/>
      <c r="D53" s="42"/>
      <c r="E53" s="45"/>
      <c r="F53" s="45"/>
      <c r="G53" s="45"/>
      <c r="H53" s="46"/>
    </row>
    <row r="54" spans="1:8" ht="12.75">
      <c r="A54" s="41"/>
      <c r="B54" s="43"/>
      <c r="C54" s="44"/>
      <c r="D54" s="42"/>
      <c r="E54" s="45"/>
      <c r="F54" s="45"/>
      <c r="G54" s="45"/>
      <c r="H54" s="46"/>
    </row>
    <row r="55" spans="1:8" ht="12.75">
      <c r="A55" s="41">
        <v>7</v>
      </c>
      <c r="B55" s="43" t="s">
        <v>231</v>
      </c>
      <c r="C55" s="44">
        <v>1</v>
      </c>
      <c r="D55" s="42" t="s">
        <v>33</v>
      </c>
      <c r="E55" s="45"/>
      <c r="F55" s="45"/>
      <c r="G55" s="45">
        <f>ROUND(C55*E55,0)</f>
        <v>0</v>
      </c>
      <c r="H55" s="46">
        <f>ROUND(C55*F55,0)</f>
        <v>0</v>
      </c>
    </row>
    <row r="56" spans="1:8" ht="12.75">
      <c r="A56" s="41"/>
      <c r="B56" s="43" t="s">
        <v>232</v>
      </c>
      <c r="C56" s="44"/>
      <c r="D56" s="42"/>
      <c r="E56" s="45"/>
      <c r="F56" s="45"/>
      <c r="G56" s="45"/>
      <c r="H56" s="46"/>
    </row>
    <row r="57" spans="1:8" ht="12.75">
      <c r="A57" s="41"/>
      <c r="B57" s="43"/>
      <c r="C57" s="44"/>
      <c r="D57" s="42"/>
      <c r="E57" s="45"/>
      <c r="F57" s="45"/>
      <c r="G57" s="45"/>
      <c r="H57" s="46"/>
    </row>
    <row r="58" spans="1:8" ht="12.75">
      <c r="A58" s="41">
        <v>8</v>
      </c>
      <c r="B58" s="43" t="s">
        <v>229</v>
      </c>
      <c r="C58" s="44">
        <v>7</v>
      </c>
      <c r="D58" s="42" t="s">
        <v>33</v>
      </c>
      <c r="E58" s="45"/>
      <c r="F58" s="45"/>
      <c r="G58" s="45">
        <f>ROUND(C58*E58,0)</f>
        <v>0</v>
      </c>
      <c r="H58" s="46">
        <f>ROUND(C58*F58,0)</f>
        <v>0</v>
      </c>
    </row>
    <row r="59" spans="1:8" ht="12.75">
      <c r="A59" s="41"/>
      <c r="B59" s="43" t="s">
        <v>233</v>
      </c>
      <c r="C59" s="44"/>
      <c r="D59" s="42"/>
      <c r="E59" s="45"/>
      <c r="F59" s="45"/>
      <c r="G59" s="45"/>
      <c r="H59" s="46"/>
    </row>
    <row r="60" spans="1:8" ht="12.75">
      <c r="A60" s="41"/>
      <c r="B60" s="43"/>
      <c r="C60" s="44"/>
      <c r="D60" s="42"/>
      <c r="E60" s="45"/>
      <c r="F60" s="45"/>
      <c r="G60" s="45"/>
      <c r="H60" s="46"/>
    </row>
    <row r="61" spans="1:8" ht="12.75">
      <c r="A61" s="41">
        <v>9</v>
      </c>
      <c r="B61" s="43" t="s">
        <v>234</v>
      </c>
      <c r="C61" s="44">
        <v>1</v>
      </c>
      <c r="D61" s="42" t="s">
        <v>33</v>
      </c>
      <c r="E61" s="45"/>
      <c r="F61" s="45"/>
      <c r="G61" s="45">
        <f>ROUND(C61*E61,0)</f>
        <v>0</v>
      </c>
      <c r="H61" s="46">
        <f>ROUND(C61*F61,0)</f>
        <v>0</v>
      </c>
    </row>
    <row r="62" spans="1:8" ht="12.75">
      <c r="A62" s="41"/>
      <c r="B62" s="43" t="s">
        <v>235</v>
      </c>
      <c r="C62" s="44"/>
      <c r="D62" s="42"/>
      <c r="E62" s="45"/>
      <c r="F62" s="45"/>
      <c r="G62" s="45"/>
      <c r="H62" s="46"/>
    </row>
    <row r="63" spans="1:8" ht="12.75">
      <c r="A63" s="41"/>
      <c r="B63" s="43"/>
      <c r="C63" s="44"/>
      <c r="D63" s="42"/>
      <c r="E63" s="45"/>
      <c r="F63" s="45"/>
      <c r="G63" s="45"/>
      <c r="H63" s="46"/>
    </row>
    <row r="64" spans="1:8" ht="12.75">
      <c r="A64" s="41">
        <v>10</v>
      </c>
      <c r="B64" s="43" t="s">
        <v>236</v>
      </c>
      <c r="C64" s="44">
        <v>4</v>
      </c>
      <c r="D64" s="42" t="s">
        <v>33</v>
      </c>
      <c r="E64" s="45"/>
      <c r="F64" s="45"/>
      <c r="G64" s="45">
        <f>ROUND(C64*E64,0)</f>
        <v>0</v>
      </c>
      <c r="H64" s="46">
        <f>ROUND(C64*F64,0)</f>
        <v>0</v>
      </c>
    </row>
    <row r="65" spans="1:8" ht="12.75">
      <c r="A65" s="41"/>
      <c r="B65" s="43" t="s">
        <v>237</v>
      </c>
      <c r="C65" s="44"/>
      <c r="D65" s="42"/>
      <c r="E65" s="45"/>
      <c r="F65" s="45"/>
      <c r="G65" s="45"/>
      <c r="H65" s="46"/>
    </row>
    <row r="66" spans="1:8" ht="12.75">
      <c r="A66" s="41"/>
      <c r="B66" s="43"/>
      <c r="C66" s="44"/>
      <c r="D66" s="42"/>
      <c r="E66" s="45"/>
      <c r="F66" s="45"/>
      <c r="G66" s="45"/>
      <c r="H66" s="46"/>
    </row>
    <row r="67" spans="1:8" ht="12.75">
      <c r="A67" s="41">
        <v>11</v>
      </c>
      <c r="B67" s="43" t="s">
        <v>234</v>
      </c>
      <c r="C67" s="44">
        <v>1</v>
      </c>
      <c r="D67" s="42" t="s">
        <v>33</v>
      </c>
      <c r="E67" s="45"/>
      <c r="F67" s="45"/>
      <c r="G67" s="45">
        <f>ROUND(C67*E67,0)</f>
        <v>0</v>
      </c>
      <c r="H67" s="46">
        <f>ROUND(C67*F67,0)</f>
        <v>0</v>
      </c>
    </row>
    <row r="68" spans="1:8" ht="12.75">
      <c r="A68" s="41"/>
      <c r="B68" s="43" t="s">
        <v>238</v>
      </c>
      <c r="C68" s="44"/>
      <c r="D68" s="42"/>
      <c r="E68" s="45"/>
      <c r="F68" s="45"/>
      <c r="G68" s="45"/>
      <c r="H68" s="46"/>
    </row>
    <row r="69" spans="1:8" ht="12.75">
      <c r="A69" s="41"/>
      <c r="B69" s="43"/>
      <c r="C69" s="44"/>
      <c r="D69" s="42"/>
      <c r="E69" s="45"/>
      <c r="F69" s="45"/>
      <c r="G69" s="45"/>
      <c r="H69" s="46"/>
    </row>
    <row r="70" spans="1:8" ht="12.75">
      <c r="A70" s="41">
        <v>12</v>
      </c>
      <c r="B70" s="43" t="s">
        <v>236</v>
      </c>
      <c r="C70" s="44">
        <v>1</v>
      </c>
      <c r="D70" s="42" t="s">
        <v>33</v>
      </c>
      <c r="E70" s="45"/>
      <c r="F70" s="45"/>
      <c r="G70" s="45">
        <f>ROUND(C70*E70,0)</f>
        <v>0</v>
      </c>
      <c r="H70" s="46">
        <f>ROUND(C70*F70,0)</f>
        <v>0</v>
      </c>
    </row>
    <row r="71" spans="1:8" ht="12.75">
      <c r="A71" s="41"/>
      <c r="B71" s="43" t="s">
        <v>239</v>
      </c>
      <c r="C71" s="44"/>
      <c r="D71" s="42"/>
      <c r="E71" s="45"/>
      <c r="F71" s="45"/>
      <c r="G71" s="45"/>
      <c r="H71" s="46"/>
    </row>
    <row r="72" spans="1:8" ht="12.75">
      <c r="A72" s="41"/>
      <c r="B72" s="43"/>
      <c r="C72" s="44"/>
      <c r="D72" s="42"/>
      <c r="E72" s="45"/>
      <c r="F72" s="45"/>
      <c r="G72" s="45"/>
      <c r="H72" s="46"/>
    </row>
    <row r="73" spans="1:8" ht="12.75">
      <c r="A73" s="41">
        <v>13</v>
      </c>
      <c r="B73" s="43" t="s">
        <v>242</v>
      </c>
      <c r="C73" s="44">
        <v>1</v>
      </c>
      <c r="D73" s="42" t="s">
        <v>33</v>
      </c>
      <c r="E73" s="45"/>
      <c r="F73" s="45"/>
      <c r="G73" s="45">
        <f>ROUND(C73*E73,0)</f>
        <v>0</v>
      </c>
      <c r="H73" s="46">
        <f>ROUND(C73*F73,0)</f>
        <v>0</v>
      </c>
    </row>
    <row r="74" spans="1:8" ht="12.75">
      <c r="A74" s="41"/>
      <c r="B74" s="43" t="s">
        <v>243</v>
      </c>
      <c r="C74" s="44"/>
      <c r="D74" s="42"/>
      <c r="E74" s="45"/>
      <c r="F74" s="45"/>
      <c r="G74" s="45"/>
      <c r="H74" s="46"/>
    </row>
    <row r="75" spans="1:8" ht="12.75">
      <c r="A75" s="41"/>
      <c r="B75" s="43"/>
      <c r="C75" s="44"/>
      <c r="D75" s="42"/>
      <c r="E75" s="45"/>
      <c r="F75" s="45"/>
      <c r="G75" s="45"/>
      <c r="H75" s="46"/>
    </row>
    <row r="76" spans="1:8" s="34" customFormat="1" ht="13.5" thickBot="1">
      <c r="A76" s="47"/>
      <c r="B76" s="48" t="s">
        <v>14</v>
      </c>
      <c r="C76" s="49"/>
      <c r="D76" s="48"/>
      <c r="E76" s="50"/>
      <c r="F76" s="50"/>
      <c r="G76" s="50">
        <f>SUM(G38:G75)</f>
        <v>0</v>
      </c>
      <c r="H76" s="51">
        <f>SUM(H38:H75)</f>
        <v>0</v>
      </c>
    </row>
  </sheetData>
  <sheetProtection/>
  <mergeCells count="2">
    <mergeCell ref="A36:H36"/>
    <mergeCell ref="A1:H1"/>
  </mergeCells>
  <printOptions/>
  <pageMargins left="0.2361111111111111" right="0.2361111111111111" top="0.6944444444444444" bottom="0.6944444444444444" header="0.4166666666666667" footer="0.4166666666666667"/>
  <pageSetup firstPageNumber="-4105" useFirstPageNumber="1" horizontalDpi="600" verticalDpi="600" orientation="portrait" paperSize="9" r:id="rId1"/>
  <headerFooter alignWithMargins="0">
    <oddHeader>&amp;L&amp;"Times New Roman CE,bold"&amp;10 Asztalosszerkezetek elhelyezése</oddHeader>
  </headerFooter>
</worksheet>
</file>

<file path=xl/worksheets/sheet17.xml><?xml version="1.0" encoding="utf-8"?>
<worksheet xmlns="http://schemas.openxmlformats.org/spreadsheetml/2006/main" xmlns:r="http://schemas.openxmlformats.org/officeDocument/2006/relationships">
  <dimension ref="A1:H22"/>
  <sheetViews>
    <sheetView zoomScalePageLayoutView="0" workbookViewId="0" topLeftCell="A7">
      <selection activeCell="A6" sqref="A6"/>
    </sheetView>
  </sheetViews>
  <sheetFormatPr defaultColWidth="9.140625" defaultRowHeight="15"/>
  <cols>
    <col min="1" max="1" width="4.28125" style="13" customWidth="1"/>
    <col min="2" max="2" width="36.7109375" style="14" customWidth="1"/>
    <col min="3" max="3" width="9.00390625" style="19" bestFit="1" customWidth="1"/>
    <col min="4" max="4" width="6.7109375" style="14" customWidth="1"/>
    <col min="5" max="6" width="8.28125" style="17" customWidth="1"/>
    <col min="7" max="8" width="10.28125" style="17" customWidth="1"/>
    <col min="9" max="9" width="15.7109375" style="14" customWidth="1"/>
    <col min="10" max="16384" width="9.140625" style="14" customWidth="1"/>
  </cols>
  <sheetData>
    <row r="1" spans="1:8" ht="13.5" thickBot="1">
      <c r="A1" s="236" t="s">
        <v>92</v>
      </c>
      <c r="B1" s="237"/>
      <c r="C1" s="237"/>
      <c r="D1" s="237"/>
      <c r="E1" s="237"/>
      <c r="F1" s="237"/>
      <c r="G1" s="237"/>
      <c r="H1" s="238"/>
    </row>
    <row r="2" spans="1:8" s="12" customFormat="1" ht="25.5">
      <c r="A2" s="53" t="s">
        <v>3</v>
      </c>
      <c r="B2" s="11" t="s">
        <v>4</v>
      </c>
      <c r="C2" s="18" t="s">
        <v>5</v>
      </c>
      <c r="D2" s="11" t="s">
        <v>6</v>
      </c>
      <c r="E2" s="16" t="s">
        <v>7</v>
      </c>
      <c r="F2" s="16" t="s">
        <v>8</v>
      </c>
      <c r="G2" s="16" t="s">
        <v>9</v>
      </c>
      <c r="H2" s="54" t="s">
        <v>10</v>
      </c>
    </row>
    <row r="3" spans="1:8" ht="153">
      <c r="A3" s="55">
        <v>1</v>
      </c>
      <c r="B3" s="57" t="s">
        <v>209</v>
      </c>
      <c r="C3" s="129">
        <v>1</v>
      </c>
      <c r="D3" s="56" t="s">
        <v>33</v>
      </c>
      <c r="E3" s="60">
        <v>0</v>
      </c>
      <c r="F3" s="60">
        <v>0</v>
      </c>
      <c r="G3" s="60">
        <f>ROUND(C3*E3,0)</f>
        <v>0</v>
      </c>
      <c r="H3" s="61">
        <f>ROUND(C3*F3,0)</f>
        <v>0</v>
      </c>
    </row>
    <row r="4" spans="1:8" ht="153">
      <c r="A4" s="55">
        <v>2</v>
      </c>
      <c r="B4" s="57" t="s">
        <v>210</v>
      </c>
      <c r="C4" s="129">
        <v>1</v>
      </c>
      <c r="D4" s="56" t="s">
        <v>33</v>
      </c>
      <c r="E4" s="60">
        <v>0</v>
      </c>
      <c r="F4" s="60">
        <v>0</v>
      </c>
      <c r="G4" s="60">
        <f>ROUND(C4*E4,0)</f>
        <v>0</v>
      </c>
      <c r="H4" s="61">
        <f>ROUND(C4*F4,0)</f>
        <v>0</v>
      </c>
    </row>
    <row r="5" spans="1:8" ht="12.75">
      <c r="A5" s="55">
        <v>3</v>
      </c>
      <c r="B5" s="57" t="s">
        <v>211</v>
      </c>
      <c r="C5" s="58">
        <v>2</v>
      </c>
      <c r="D5" s="56" t="s">
        <v>33</v>
      </c>
      <c r="E5" s="60"/>
      <c r="F5" s="60"/>
      <c r="G5" s="60"/>
      <c r="H5" s="61"/>
    </row>
    <row r="6" spans="1:8" ht="12.75">
      <c r="A6" s="55">
        <v>4</v>
      </c>
      <c r="B6" s="57" t="s">
        <v>250</v>
      </c>
      <c r="C6" s="58">
        <v>2.76</v>
      </c>
      <c r="D6" s="56" t="s">
        <v>23</v>
      </c>
      <c r="E6" s="60"/>
      <c r="F6" s="60"/>
      <c r="G6" s="60"/>
      <c r="H6" s="61"/>
    </row>
    <row r="7" spans="1:8" ht="12.75">
      <c r="A7" s="55"/>
      <c r="B7" s="57"/>
      <c r="C7" s="58"/>
      <c r="D7" s="56"/>
      <c r="E7" s="60"/>
      <c r="F7" s="60"/>
      <c r="G7" s="60"/>
      <c r="H7" s="61"/>
    </row>
    <row r="8" spans="1:8" ht="13.5" thickBot="1">
      <c r="A8" s="62"/>
      <c r="B8" s="63" t="s">
        <v>14</v>
      </c>
      <c r="C8" s="64"/>
      <c r="D8" s="63"/>
      <c r="E8" s="65"/>
      <c r="F8" s="65"/>
      <c r="G8" s="65">
        <f>ROUND(SUM(G3:G7),0)</f>
        <v>0</v>
      </c>
      <c r="H8" s="66">
        <f>ROUND(SUM(H3:H7),0)</f>
        <v>0</v>
      </c>
    </row>
    <row r="10" ht="13.5" thickBot="1"/>
    <row r="11" spans="1:8" ht="13.5" thickBot="1">
      <c r="A11" s="236" t="s">
        <v>93</v>
      </c>
      <c r="B11" s="237"/>
      <c r="C11" s="237"/>
      <c r="D11" s="237"/>
      <c r="E11" s="237"/>
      <c r="F11" s="237"/>
      <c r="G11" s="237"/>
      <c r="H11" s="238"/>
    </row>
    <row r="12" spans="1:8" ht="25.5">
      <c r="A12" s="53" t="s">
        <v>3</v>
      </c>
      <c r="B12" s="11" t="s">
        <v>4</v>
      </c>
      <c r="C12" s="18" t="s">
        <v>5</v>
      </c>
      <c r="D12" s="11" t="s">
        <v>6</v>
      </c>
      <c r="E12" s="16" t="s">
        <v>7</v>
      </c>
      <c r="F12" s="16" t="s">
        <v>8</v>
      </c>
      <c r="G12" s="16" t="s">
        <v>9</v>
      </c>
      <c r="H12" s="54" t="s">
        <v>10</v>
      </c>
    </row>
    <row r="13" spans="1:8" ht="29.25" customHeight="1">
      <c r="A13" s="67">
        <v>1</v>
      </c>
      <c r="B13" s="69" t="s">
        <v>244</v>
      </c>
      <c r="C13" s="70">
        <v>1</v>
      </c>
      <c r="D13" s="68" t="s">
        <v>33</v>
      </c>
      <c r="E13" s="59"/>
      <c r="F13" s="59"/>
      <c r="G13" s="59">
        <f>ROUND(C13*E13,0)</f>
        <v>0</v>
      </c>
      <c r="H13" s="71">
        <f>ROUND(C13*F13,0)</f>
        <v>0</v>
      </c>
    </row>
    <row r="14" spans="1:8" ht="12.75">
      <c r="A14" s="67"/>
      <c r="B14" s="69" t="s">
        <v>245</v>
      </c>
      <c r="C14" s="70"/>
      <c r="D14" s="68"/>
      <c r="E14" s="59"/>
      <c r="F14" s="59"/>
      <c r="G14" s="59"/>
      <c r="H14" s="71"/>
    </row>
    <row r="15" spans="1:8" ht="12.75">
      <c r="A15" s="67"/>
      <c r="B15" s="69"/>
      <c r="C15" s="70"/>
      <c r="D15" s="68"/>
      <c r="E15" s="59"/>
      <c r="F15" s="59"/>
      <c r="G15" s="59"/>
      <c r="H15" s="71"/>
    </row>
    <row r="16" spans="1:8" ht="29.25" customHeight="1">
      <c r="A16" s="67">
        <v>2</v>
      </c>
      <c r="B16" s="69" t="s">
        <v>246</v>
      </c>
      <c r="C16" s="70">
        <v>1</v>
      </c>
      <c r="D16" s="68" t="s">
        <v>33</v>
      </c>
      <c r="E16" s="59"/>
      <c r="F16" s="59"/>
      <c r="G16" s="59">
        <f>ROUND(C16*E16,0)</f>
        <v>0</v>
      </c>
      <c r="H16" s="71">
        <f>ROUND(C16*F16,0)</f>
        <v>0</v>
      </c>
    </row>
    <row r="17" spans="1:8" ht="12.75">
      <c r="A17" s="67"/>
      <c r="B17" s="69" t="s">
        <v>247</v>
      </c>
      <c r="C17" s="70"/>
      <c r="D17" s="68"/>
      <c r="E17" s="59"/>
      <c r="F17" s="59"/>
      <c r="G17" s="59"/>
      <c r="H17" s="71"/>
    </row>
    <row r="18" spans="1:8" ht="12.75">
      <c r="A18" s="67"/>
      <c r="B18" s="69"/>
      <c r="C18" s="70"/>
      <c r="D18" s="68"/>
      <c r="E18" s="59"/>
      <c r="F18" s="59"/>
      <c r="G18" s="59"/>
      <c r="H18" s="71"/>
    </row>
    <row r="19" spans="1:8" ht="31.5" customHeight="1">
      <c r="A19" s="67">
        <v>3</v>
      </c>
      <c r="B19" s="69" t="s">
        <v>248</v>
      </c>
      <c r="C19" s="70">
        <v>1</v>
      </c>
      <c r="D19" s="68" t="s">
        <v>33</v>
      </c>
      <c r="E19" s="59"/>
      <c r="F19" s="59"/>
      <c r="G19" s="59">
        <f>ROUND(C19*E19,0)</f>
        <v>0</v>
      </c>
      <c r="H19" s="71">
        <f>ROUND(C19*F19,0)</f>
        <v>0</v>
      </c>
    </row>
    <row r="20" spans="1:8" ht="12.75">
      <c r="A20" s="67"/>
      <c r="B20" s="69" t="s">
        <v>249</v>
      </c>
      <c r="C20" s="70"/>
      <c r="D20" s="68"/>
      <c r="E20" s="59"/>
      <c r="F20" s="59"/>
      <c r="G20" s="59"/>
      <c r="H20" s="71"/>
    </row>
    <row r="21" spans="1:8" ht="12.75">
      <c r="A21" s="67"/>
      <c r="B21" s="69"/>
      <c r="C21" s="70"/>
      <c r="D21" s="68"/>
      <c r="E21" s="59"/>
      <c r="F21" s="59"/>
      <c r="G21" s="59"/>
      <c r="H21" s="71"/>
    </row>
    <row r="22" spans="1:8" ht="13.5" thickBot="1">
      <c r="A22" s="72"/>
      <c r="B22" s="73" t="s">
        <v>14</v>
      </c>
      <c r="C22" s="74"/>
      <c r="D22" s="73"/>
      <c r="E22" s="75"/>
      <c r="F22" s="75"/>
      <c r="G22" s="75">
        <f>ROUND(SUM(G13:G13),0)</f>
        <v>0</v>
      </c>
      <c r="H22" s="76">
        <f>ROUND(SUM(H13:H13),0)</f>
        <v>0</v>
      </c>
    </row>
  </sheetData>
  <sheetProtection/>
  <mergeCells count="2">
    <mergeCell ref="A11:H11"/>
    <mergeCell ref="A1:H1"/>
  </mergeCells>
  <printOptions/>
  <pageMargins left="0.2361111111111111" right="0.2361111111111111" top="0.6944444444444444" bottom="0.6944444444444444" header="0.4166666666666667" footer="0.4166666666666667"/>
  <pageSetup firstPageNumber="-4105" useFirstPageNumber="1" horizontalDpi="600" verticalDpi="600" orientation="portrait" paperSize="9" r:id="rId1"/>
  <headerFooter>
    <oddHeader>&amp;L&amp;"Times New Roman CE,bold"&amp;10 Lakatosszerkezetek elhelyezése</oddHeader>
  </headerFooter>
</worksheet>
</file>

<file path=xl/worksheets/sheet18.xml><?xml version="1.0" encoding="utf-8"?>
<worksheet xmlns="http://schemas.openxmlformats.org/spreadsheetml/2006/main" xmlns:r="http://schemas.openxmlformats.org/officeDocument/2006/relationships">
  <dimension ref="A1:H4"/>
  <sheetViews>
    <sheetView zoomScalePageLayoutView="0" workbookViewId="0" topLeftCell="A1">
      <selection activeCell="H18" sqref="H18"/>
    </sheetView>
  </sheetViews>
  <sheetFormatPr defaultColWidth="9.140625" defaultRowHeight="15"/>
  <cols>
    <col min="1" max="1" width="4.28125" style="32" customWidth="1"/>
    <col min="2" max="2" width="36.7109375" style="33" customWidth="1"/>
    <col min="3" max="3" width="6.7109375" style="39" customWidth="1"/>
    <col min="4" max="4" width="6.7109375" style="33" customWidth="1"/>
    <col min="5" max="6" width="8.28125" style="37" customWidth="1"/>
    <col min="7" max="8" width="10.28125" style="37" customWidth="1"/>
    <col min="9" max="9" width="15.7109375" style="33" customWidth="1"/>
    <col min="10" max="16384" width="9.140625" style="33" customWidth="1"/>
  </cols>
  <sheetData>
    <row r="1" spans="1:8" ht="13.5" thickBot="1">
      <c r="A1" s="236" t="s">
        <v>93</v>
      </c>
      <c r="B1" s="237"/>
      <c r="C1" s="237"/>
      <c r="D1" s="237"/>
      <c r="E1" s="237"/>
      <c r="F1" s="237"/>
      <c r="G1" s="237"/>
      <c r="H1" s="238"/>
    </row>
    <row r="2" spans="1:8" s="31" customFormat="1" ht="25.5">
      <c r="A2" s="77" t="s">
        <v>3</v>
      </c>
      <c r="B2" s="35" t="s">
        <v>4</v>
      </c>
      <c r="C2" s="38" t="s">
        <v>5</v>
      </c>
      <c r="D2" s="35" t="s">
        <v>6</v>
      </c>
      <c r="E2" s="36" t="s">
        <v>7</v>
      </c>
      <c r="F2" s="36" t="s">
        <v>8</v>
      </c>
      <c r="G2" s="36" t="s">
        <v>9</v>
      </c>
      <c r="H2" s="78" t="s">
        <v>10</v>
      </c>
    </row>
    <row r="3" spans="1:8" ht="53.25">
      <c r="A3" s="41">
        <v>1</v>
      </c>
      <c r="B3" s="43" t="s">
        <v>90</v>
      </c>
      <c r="C3" s="44">
        <v>19.5</v>
      </c>
      <c r="D3" s="42" t="s">
        <v>11</v>
      </c>
      <c r="E3" s="45"/>
      <c r="F3" s="45"/>
      <c r="G3" s="45">
        <f>ROUND(C3*E3,0)</f>
        <v>0</v>
      </c>
      <c r="H3" s="46">
        <f>ROUND(C3*F3,0)</f>
        <v>0</v>
      </c>
    </row>
    <row r="4" spans="1:8" s="34" customFormat="1" ht="13.5" thickBot="1">
      <c r="A4" s="47"/>
      <c r="B4" s="48" t="s">
        <v>14</v>
      </c>
      <c r="C4" s="49"/>
      <c r="D4" s="48"/>
      <c r="E4" s="50"/>
      <c r="F4" s="50"/>
      <c r="G4" s="50">
        <f>ROUND(SUM(G3:G3),0)</f>
        <v>0</v>
      </c>
      <c r="H4" s="51">
        <f>ROUND(SUM(H3:H3),0)</f>
        <v>0</v>
      </c>
    </row>
  </sheetData>
  <sheetProtection/>
  <mergeCells count="1">
    <mergeCell ref="A1:H1"/>
  </mergeCells>
  <printOptions/>
  <pageMargins left="0.2361111111111111" right="0.2361111111111111" top="0.6944444444444444" bottom="0.6944444444444444" header="0.4166666666666667" footer="0.4166666666666667"/>
  <pageSetup firstPageNumber="-4105" useFirstPageNumber="1" horizontalDpi="600" verticalDpi="600" orientation="portrait" paperSize="9" r:id="rId1"/>
  <headerFooter alignWithMargins="0">
    <oddHeader>&amp;L&amp;"Times New Roman CE,bold"&amp;10 Üvegezés</oddHeader>
  </headerFooter>
</worksheet>
</file>

<file path=xl/worksheets/sheet19.xml><?xml version="1.0" encoding="utf-8"?>
<worksheet xmlns="http://schemas.openxmlformats.org/spreadsheetml/2006/main" xmlns:r="http://schemas.openxmlformats.org/officeDocument/2006/relationships">
  <dimension ref="A1:H13"/>
  <sheetViews>
    <sheetView zoomScalePageLayoutView="0" workbookViewId="0" topLeftCell="A1">
      <selection activeCell="N19" sqref="N19"/>
    </sheetView>
  </sheetViews>
  <sheetFormatPr defaultColWidth="9.140625" defaultRowHeight="15"/>
  <cols>
    <col min="1" max="1" width="4.28125" style="13" customWidth="1"/>
    <col min="2" max="2" width="36.7109375" style="14" customWidth="1"/>
    <col min="3" max="3" width="6.7109375" style="19" customWidth="1"/>
    <col min="4" max="4" width="6.7109375" style="14" customWidth="1"/>
    <col min="5" max="6" width="8.28125" style="17" customWidth="1"/>
    <col min="7" max="8" width="10.28125" style="17" customWidth="1"/>
    <col min="9" max="9" width="15.7109375" style="14" customWidth="1"/>
    <col min="10" max="16384" width="9.140625" style="14" customWidth="1"/>
  </cols>
  <sheetData>
    <row r="1" spans="1:8" ht="13.5" thickBot="1">
      <c r="A1" s="236" t="s">
        <v>92</v>
      </c>
      <c r="B1" s="237"/>
      <c r="C1" s="237"/>
      <c r="D1" s="237"/>
      <c r="E1" s="237"/>
      <c r="F1" s="237"/>
      <c r="G1" s="237"/>
      <c r="H1" s="238"/>
    </row>
    <row r="2" spans="1:8" s="12" customFormat="1" ht="25.5">
      <c r="A2" s="53" t="s">
        <v>3</v>
      </c>
      <c r="B2" s="11" t="s">
        <v>4</v>
      </c>
      <c r="C2" s="18" t="s">
        <v>5</v>
      </c>
      <c r="D2" s="11" t="s">
        <v>6</v>
      </c>
      <c r="E2" s="16" t="s">
        <v>7</v>
      </c>
      <c r="F2" s="16" t="s">
        <v>8</v>
      </c>
      <c r="G2" s="16" t="s">
        <v>9</v>
      </c>
      <c r="H2" s="54" t="s">
        <v>10</v>
      </c>
    </row>
    <row r="3" spans="1:8" ht="76.5">
      <c r="A3" s="55">
        <v>1</v>
      </c>
      <c r="B3" s="57" t="s">
        <v>101</v>
      </c>
      <c r="C3" s="58">
        <v>615</v>
      </c>
      <c r="D3" s="56" t="s">
        <v>11</v>
      </c>
      <c r="E3" s="60"/>
      <c r="F3" s="60"/>
      <c r="G3" s="60">
        <f>ROUND(C3*E3,0)</f>
        <v>0</v>
      </c>
      <c r="H3" s="61">
        <f>ROUND(C3*F3,0)</f>
        <v>0</v>
      </c>
    </row>
    <row r="4" spans="1:8" ht="76.5">
      <c r="A4" s="55">
        <v>2</v>
      </c>
      <c r="B4" s="57" t="s">
        <v>102</v>
      </c>
      <c r="C4" s="58">
        <v>615</v>
      </c>
      <c r="D4" s="56" t="s">
        <v>11</v>
      </c>
      <c r="E4" s="60"/>
      <c r="F4" s="60"/>
      <c r="G4" s="60">
        <f>ROUND(C4*E4,0)</f>
        <v>0</v>
      </c>
      <c r="H4" s="61">
        <f>ROUND(C4*F4,0)</f>
        <v>0</v>
      </c>
    </row>
    <row r="5" spans="1:8" ht="12.75">
      <c r="A5" s="55"/>
      <c r="B5" s="57" t="s">
        <v>187</v>
      </c>
      <c r="C5" s="129">
        <v>127.85</v>
      </c>
      <c r="D5" s="56" t="s">
        <v>11</v>
      </c>
      <c r="E5" s="60"/>
      <c r="F5" s="60"/>
      <c r="G5" s="60"/>
      <c r="H5" s="61"/>
    </row>
    <row r="6" spans="1:8" s="15" customFormat="1" ht="13.5" thickBot="1">
      <c r="A6" s="62"/>
      <c r="B6" s="63" t="s">
        <v>14</v>
      </c>
      <c r="C6" s="64"/>
      <c r="D6" s="63"/>
      <c r="E6" s="65"/>
      <c r="F6" s="65"/>
      <c r="G6" s="65">
        <f>ROUND(SUM(G3:G4),0)</f>
        <v>0</v>
      </c>
      <c r="H6" s="66">
        <f>ROUND(SUM(H3:H4),0)</f>
        <v>0</v>
      </c>
    </row>
    <row r="8" ht="13.5" thickBot="1"/>
    <row r="9" spans="1:8" ht="13.5" thickBot="1">
      <c r="A9" s="236" t="s">
        <v>93</v>
      </c>
      <c r="B9" s="237"/>
      <c r="C9" s="237"/>
      <c r="D9" s="237"/>
      <c r="E9" s="237"/>
      <c r="F9" s="237"/>
      <c r="G9" s="237"/>
      <c r="H9" s="238"/>
    </row>
    <row r="10" spans="1:8" ht="25.5">
      <c r="A10" s="53" t="s">
        <v>3</v>
      </c>
      <c r="B10" s="11" t="s">
        <v>4</v>
      </c>
      <c r="C10" s="18" t="s">
        <v>5</v>
      </c>
      <c r="D10" s="11" t="s">
        <v>6</v>
      </c>
      <c r="E10" s="16" t="s">
        <v>7</v>
      </c>
      <c r="F10" s="16" t="s">
        <v>8</v>
      </c>
      <c r="G10" s="16" t="s">
        <v>9</v>
      </c>
      <c r="H10" s="54" t="s">
        <v>10</v>
      </c>
    </row>
    <row r="11" spans="1:8" ht="76.5">
      <c r="A11" s="67">
        <v>1</v>
      </c>
      <c r="B11" s="69" t="s">
        <v>101</v>
      </c>
      <c r="C11" s="70">
        <v>1170</v>
      </c>
      <c r="D11" s="68" t="s">
        <v>11</v>
      </c>
      <c r="E11" s="59"/>
      <c r="F11" s="59"/>
      <c r="G11" s="59">
        <f>ROUND(C11*E11,0)</f>
        <v>0</v>
      </c>
      <c r="H11" s="71">
        <f>ROUND(C11*F11,0)</f>
        <v>0</v>
      </c>
    </row>
    <row r="12" spans="1:8" ht="76.5">
      <c r="A12" s="67">
        <v>2</v>
      </c>
      <c r="B12" s="69" t="s">
        <v>102</v>
      </c>
      <c r="C12" s="70">
        <v>1170</v>
      </c>
      <c r="D12" s="68" t="s">
        <v>11</v>
      </c>
      <c r="E12" s="59"/>
      <c r="F12" s="59"/>
      <c r="G12" s="59">
        <f>ROUND(C12*E12,0)</f>
        <v>0</v>
      </c>
      <c r="H12" s="71">
        <f>ROUND(C12*F12,0)</f>
        <v>0</v>
      </c>
    </row>
    <row r="13" spans="1:8" ht="13.5" thickBot="1">
      <c r="A13" s="72"/>
      <c r="B13" s="73" t="s">
        <v>14</v>
      </c>
      <c r="C13" s="74"/>
      <c r="D13" s="73"/>
      <c r="E13" s="75"/>
      <c r="F13" s="75"/>
      <c r="G13" s="75">
        <f>ROUND(SUM(G11:G12),0)</f>
        <v>0</v>
      </c>
      <c r="H13" s="76">
        <f>ROUND(SUM(H11:H12),0)</f>
        <v>0</v>
      </c>
    </row>
  </sheetData>
  <sheetProtection/>
  <mergeCells count="2">
    <mergeCell ref="A1:H1"/>
    <mergeCell ref="A9:H9"/>
  </mergeCells>
  <printOptions/>
  <pageMargins left="0.2361111111111111" right="0.2361111111111111" top="0.6944444444444444" bottom="0.6944444444444444" header="0.4166666666666667" footer="0.4166666666666667"/>
  <pageSetup firstPageNumber="-4105" useFirstPageNumber="1" horizontalDpi="600" verticalDpi="600" orientation="portrait" paperSize="9" r:id="rId1"/>
  <headerFooter>
    <oddHeader>&amp;L&amp;"Times New Roman CE,bold"&amp;10 Felületképzés (festés, mázolás, tapétázás, korrózióvédelem)</oddHeader>
  </headerFooter>
</worksheet>
</file>

<file path=xl/worksheets/sheet2.xml><?xml version="1.0" encoding="utf-8"?>
<worksheet xmlns="http://schemas.openxmlformats.org/spreadsheetml/2006/main" xmlns:r="http://schemas.openxmlformats.org/officeDocument/2006/relationships">
  <dimension ref="A1:DH42"/>
  <sheetViews>
    <sheetView zoomScalePageLayoutView="0" workbookViewId="0" topLeftCell="A16">
      <selection activeCell="C42" sqref="C42"/>
    </sheetView>
  </sheetViews>
  <sheetFormatPr defaultColWidth="9.140625" defaultRowHeight="15"/>
  <cols>
    <col min="1" max="1" width="36.421875" style="9" customWidth="1"/>
    <col min="2" max="4" width="20.7109375" style="10" customWidth="1"/>
    <col min="5" max="112" width="9.140625" style="97" customWidth="1"/>
    <col min="113" max="16384" width="9.140625" style="9" customWidth="1"/>
  </cols>
  <sheetData>
    <row r="1" spans="1:4" ht="16.5" thickBot="1">
      <c r="A1" s="233" t="s">
        <v>92</v>
      </c>
      <c r="B1" s="234"/>
      <c r="C1" s="234"/>
      <c r="D1" s="235"/>
    </row>
    <row r="2" spans="1:112" s="8" customFormat="1" ht="15.75">
      <c r="A2" s="88" t="s">
        <v>0</v>
      </c>
      <c r="B2" s="87" t="s">
        <v>1</v>
      </c>
      <c r="C2" s="87" t="s">
        <v>2</v>
      </c>
      <c r="D2" s="89" t="s">
        <v>97</v>
      </c>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row>
    <row r="3" spans="1:4" ht="15.75">
      <c r="A3" s="90" t="s">
        <v>15</v>
      </c>
      <c r="B3" s="91">
        <f>'Zsaluzás és állványozás'!G5</f>
        <v>0</v>
      </c>
      <c r="C3" s="91">
        <f>'Zsaluzás és állványozás'!H5</f>
        <v>0</v>
      </c>
      <c r="D3" s="92">
        <f>+B3+C3</f>
        <v>0</v>
      </c>
    </row>
    <row r="4" spans="1:4" ht="15.75">
      <c r="A4" s="90" t="s">
        <v>20</v>
      </c>
      <c r="B4" s="91">
        <f>'Irtás, föld- és sziklamunka'!G10</f>
        <v>0</v>
      </c>
      <c r="C4" s="91">
        <f>'Irtás, föld- és sziklamunka'!H10</f>
        <v>0</v>
      </c>
      <c r="D4" s="92">
        <f aca="true" t="shared" si="0" ref="D4:D19">+B4+C4</f>
        <v>0</v>
      </c>
    </row>
    <row r="5" spans="1:4" ht="15.75">
      <c r="A5" s="90" t="s">
        <v>21</v>
      </c>
      <c r="B5" s="91">
        <f>'Szivárgóépítés, alagcsövezés'!H10</f>
        <v>0</v>
      </c>
      <c r="C5" s="91">
        <f>'Szivárgóépítés, alagcsövezés'!I10</f>
        <v>0</v>
      </c>
      <c r="D5" s="92">
        <f t="shared" si="0"/>
        <v>0</v>
      </c>
    </row>
    <row r="6" spans="1:4" ht="15.75">
      <c r="A6" s="90" t="s">
        <v>22</v>
      </c>
      <c r="B6" s="91">
        <f>Síkalapozás!G8</f>
        <v>0</v>
      </c>
      <c r="C6" s="91">
        <f>Síkalapozás!H8</f>
        <v>0</v>
      </c>
      <c r="D6" s="92">
        <f t="shared" si="0"/>
        <v>0</v>
      </c>
    </row>
    <row r="7" spans="1:4" ht="15.75">
      <c r="A7" s="90" t="s">
        <v>26</v>
      </c>
      <c r="B7" s="91">
        <f>'Helyszíni beton és vasbeton mun'!G15</f>
        <v>0</v>
      </c>
      <c r="C7" s="91">
        <f>'Helyszíni beton és vasbeton mun'!H15</f>
        <v>0</v>
      </c>
      <c r="D7" s="92">
        <f t="shared" si="0"/>
        <v>0</v>
      </c>
    </row>
    <row r="8" spans="1:4" ht="15.75">
      <c r="A8" s="90" t="s">
        <v>95</v>
      </c>
      <c r="B8" s="91">
        <f>+'Előregyártott épületszerkezeti '!F5</f>
        <v>0</v>
      </c>
      <c r="C8" s="91">
        <f>+'Előregyártott épületszerkezeti '!G5</f>
        <v>0</v>
      </c>
      <c r="D8" s="92"/>
    </row>
    <row r="9" spans="1:4" ht="15.75">
      <c r="A9" s="90" t="s">
        <v>29</v>
      </c>
      <c r="B9" s="91">
        <f>'Falazás és egyéb kőműves munkák'!G6</f>
        <v>0</v>
      </c>
      <c r="C9" s="91">
        <f>'Falazás és egyéb kőműves munkák'!H6</f>
        <v>0</v>
      </c>
      <c r="D9" s="92">
        <f t="shared" si="0"/>
        <v>0</v>
      </c>
    </row>
    <row r="10" spans="1:4" ht="15.75">
      <c r="A10" s="90" t="s">
        <v>100</v>
      </c>
      <c r="B10" s="91">
        <f>+'Csarnok homlokzat, tető'!G15</f>
        <v>0</v>
      </c>
      <c r="C10" s="91">
        <f>+'Csarnok homlokzat, tető'!H15</f>
        <v>0</v>
      </c>
      <c r="D10" s="92">
        <f>+B10+C10</f>
        <v>0</v>
      </c>
    </row>
    <row r="11" spans="1:4" ht="15.75">
      <c r="A11" s="90" t="s">
        <v>34</v>
      </c>
      <c r="B11" s="91">
        <f>'Vakolás és rabicolás'!G7</f>
        <v>0</v>
      </c>
      <c r="C11" s="91">
        <f>'Vakolás és rabicolás'!H7</f>
        <v>0</v>
      </c>
      <c r="D11" s="92">
        <f t="shared" si="0"/>
        <v>0</v>
      </c>
    </row>
    <row r="12" spans="1:4" ht="15.75">
      <c r="A12" s="90" t="s">
        <v>38</v>
      </c>
      <c r="B12" s="91">
        <f>Szárazépítés!G10</f>
        <v>0</v>
      </c>
      <c r="C12" s="91">
        <f>Szárazépítés!H10</f>
        <v>0</v>
      </c>
      <c r="D12" s="92">
        <f t="shared" si="0"/>
        <v>0</v>
      </c>
    </row>
    <row r="13" spans="1:4" ht="31.5">
      <c r="A13" s="90" t="s">
        <v>42</v>
      </c>
      <c r="B13" s="91">
        <f>'Aljzatkészítés, hideg- és meleg'!G17</f>
        <v>0</v>
      </c>
      <c r="C13" s="91">
        <f>'Aljzatkészítés, hideg- és meleg'!H17</f>
        <v>0</v>
      </c>
      <c r="D13" s="92">
        <f t="shared" si="0"/>
        <v>0</v>
      </c>
    </row>
    <row r="14" spans="1:4" ht="15.75">
      <c r="A14" s="90" t="s">
        <v>98</v>
      </c>
      <c r="B14" s="91">
        <f>'Asztalosszerkezetek elhelyezése'!G33</f>
        <v>0</v>
      </c>
      <c r="C14" s="91">
        <f>'Asztalosszerkezetek elhelyezése'!H33</f>
        <v>0</v>
      </c>
      <c r="D14" s="92">
        <f>B14+C14</f>
        <v>0</v>
      </c>
    </row>
    <row r="15" spans="1:4" ht="15.75">
      <c r="A15" s="90" t="s">
        <v>43</v>
      </c>
      <c r="B15" s="91">
        <f>'Lakatosszerkezetek elhelyezése'!G8</f>
        <v>0</v>
      </c>
      <c r="C15" s="91">
        <f>'Lakatosszerkezetek elhelyezése'!H8</f>
        <v>0</v>
      </c>
      <c r="D15" s="92">
        <f t="shared" si="0"/>
        <v>0</v>
      </c>
    </row>
    <row r="16" spans="1:4" ht="31.5">
      <c r="A16" s="90" t="s">
        <v>44</v>
      </c>
      <c r="B16" s="91">
        <f>'Felületképzés (festés, mázolás,'!G6</f>
        <v>0</v>
      </c>
      <c r="C16" s="91">
        <f>'Felületképzés (festés, mázolás,'!H6</f>
        <v>0</v>
      </c>
      <c r="D16" s="92">
        <f t="shared" si="0"/>
        <v>0</v>
      </c>
    </row>
    <row r="17" spans="1:4" ht="15.75">
      <c r="A17" s="90" t="s">
        <v>45</v>
      </c>
      <c r="B17" s="91">
        <f>Szigetelés!G26</f>
        <v>0</v>
      </c>
      <c r="C17" s="91">
        <f>Szigetelés!H26</f>
        <v>0</v>
      </c>
      <c r="D17" s="92">
        <f t="shared" si="0"/>
        <v>0</v>
      </c>
    </row>
    <row r="18" spans="1:4" ht="15.75">
      <c r="A18" s="90" t="s">
        <v>624</v>
      </c>
      <c r="B18" s="91">
        <f>Elektromos!G72</f>
        <v>0</v>
      </c>
      <c r="C18" s="91">
        <f>Elektromos!H72</f>
        <v>0</v>
      </c>
      <c r="D18" s="92">
        <f t="shared" si="0"/>
        <v>0</v>
      </c>
    </row>
    <row r="19" spans="1:4" ht="15.75">
      <c r="A19" s="90" t="s">
        <v>625</v>
      </c>
      <c r="B19" s="91">
        <f>Gépészet!H92</f>
        <v>0</v>
      </c>
      <c r="C19" s="91">
        <f>Gépészet!I92</f>
        <v>0</v>
      </c>
      <c r="D19" s="92">
        <f t="shared" si="0"/>
        <v>0</v>
      </c>
    </row>
    <row r="20" spans="1:112" s="8" customFormat="1" ht="16.5" thickBot="1">
      <c r="A20" s="93" t="s">
        <v>46</v>
      </c>
      <c r="B20" s="94">
        <f>ROUND(SUM(B3:B19),0)</f>
        <v>0</v>
      </c>
      <c r="C20" s="94">
        <f>ROUND(SUM(C3:C19),0)</f>
        <v>0</v>
      </c>
      <c r="D20" s="95">
        <f>+B20+C20</f>
        <v>0</v>
      </c>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row>
    <row r="21" ht="16.5" thickBot="1"/>
    <row r="22" spans="1:4" ht="16.5" thickBot="1">
      <c r="A22" s="233" t="s">
        <v>93</v>
      </c>
      <c r="B22" s="234"/>
      <c r="C22" s="234"/>
      <c r="D22" s="235"/>
    </row>
    <row r="23" spans="1:4" ht="15.75">
      <c r="A23" s="90" t="s">
        <v>15</v>
      </c>
      <c r="B23" s="96">
        <f>'Zsaluzás és állványozás'!G18</f>
        <v>0</v>
      </c>
      <c r="C23" s="96">
        <f>'Zsaluzás és állványozás'!H18</f>
        <v>0</v>
      </c>
      <c r="D23" s="92">
        <f>+B23+C23</f>
        <v>0</v>
      </c>
    </row>
    <row r="24" spans="1:4" ht="15.75">
      <c r="A24" s="90" t="s">
        <v>20</v>
      </c>
      <c r="B24" s="96">
        <f>'Irtás, föld- és sziklamunka'!G18</f>
        <v>0</v>
      </c>
      <c r="C24" s="96">
        <f>'Irtás, föld- és sziklamunka'!H18</f>
        <v>0</v>
      </c>
      <c r="D24" s="92">
        <f>B24+C24</f>
        <v>0</v>
      </c>
    </row>
    <row r="25" spans="1:4" ht="15.75">
      <c r="A25" s="90" t="s">
        <v>21</v>
      </c>
      <c r="B25" s="96">
        <f>+'Szivárgóépítés, alagcsövezés'!H22</f>
        <v>0</v>
      </c>
      <c r="C25" s="96">
        <f>+'Szivárgóépítés, alagcsövezés'!I22</f>
        <v>0</v>
      </c>
      <c r="D25" s="92">
        <f aca="true" t="shared" si="1" ref="D25:D41">+B25+C25</f>
        <v>0</v>
      </c>
    </row>
    <row r="26" spans="1:4" ht="15.75">
      <c r="A26" s="90" t="s">
        <v>22</v>
      </c>
      <c r="B26" s="96">
        <f>+Síkalapozás!G17</f>
        <v>0</v>
      </c>
      <c r="C26" s="96">
        <f>+Síkalapozás!H17</f>
        <v>0</v>
      </c>
      <c r="D26" s="92">
        <f t="shared" si="1"/>
        <v>0</v>
      </c>
    </row>
    <row r="27" spans="1:4" ht="15.75">
      <c r="A27" s="90" t="s">
        <v>26</v>
      </c>
      <c r="B27" s="96">
        <f>+'Helyszíni beton és vasbeton mun'!G35</f>
        <v>0</v>
      </c>
      <c r="C27" s="96">
        <f>+'Helyszíni beton és vasbeton mun'!H35</f>
        <v>0</v>
      </c>
      <c r="D27" s="92">
        <f t="shared" si="1"/>
        <v>0</v>
      </c>
    </row>
    <row r="28" spans="1:4" ht="15.75">
      <c r="A28" s="90" t="s">
        <v>95</v>
      </c>
      <c r="B28" s="96">
        <f>+'Előregyártott épületszerkezeti '!G13</f>
        <v>0</v>
      </c>
      <c r="C28" s="96">
        <f>+'Előregyártott épületszerkezeti '!H13</f>
        <v>0</v>
      </c>
      <c r="D28" s="92">
        <f t="shared" si="1"/>
        <v>0</v>
      </c>
    </row>
    <row r="29" spans="1:4" ht="15.75">
      <c r="A29" s="90" t="s">
        <v>29</v>
      </c>
      <c r="B29" s="96">
        <f>+'Falazás és egyéb kőműves munkák'!G15</f>
        <v>0</v>
      </c>
      <c r="C29" s="96">
        <f>+'Falazás és egyéb kőműves munkák'!H15</f>
        <v>0</v>
      </c>
      <c r="D29" s="92">
        <f t="shared" si="1"/>
        <v>0</v>
      </c>
    </row>
    <row r="30" spans="1:4" ht="15.75">
      <c r="A30" s="90" t="s">
        <v>30</v>
      </c>
      <c r="B30" s="96">
        <f>+Ácsmunka!G5</f>
        <v>0</v>
      </c>
      <c r="C30" s="96">
        <f>+Ácsmunka!H5</f>
        <v>0</v>
      </c>
      <c r="D30" s="92">
        <f t="shared" si="1"/>
        <v>0</v>
      </c>
    </row>
    <row r="31" spans="1:4" ht="15.75">
      <c r="A31" s="90" t="s">
        <v>34</v>
      </c>
      <c r="B31" s="96">
        <f>+'Vakolás és rabicolás'!G17</f>
        <v>0</v>
      </c>
      <c r="C31" s="96">
        <f>+'Vakolás és rabicolás'!H17</f>
        <v>0</v>
      </c>
      <c r="D31" s="92">
        <f t="shared" si="1"/>
        <v>0</v>
      </c>
    </row>
    <row r="32" spans="1:4" ht="15.75">
      <c r="A32" s="90" t="s">
        <v>38</v>
      </c>
      <c r="B32" s="96">
        <f>+Szárazépítés!G20</f>
        <v>0</v>
      </c>
      <c r="C32" s="96">
        <f>+Szárazépítés!H20</f>
        <v>0</v>
      </c>
      <c r="D32" s="92">
        <f t="shared" si="1"/>
        <v>0</v>
      </c>
    </row>
    <row r="33" spans="1:4" ht="31.5">
      <c r="A33" s="90" t="s">
        <v>42</v>
      </c>
      <c r="B33" s="96">
        <f>+'Aljzatkészítés, hideg- és meleg'!G40</f>
        <v>0</v>
      </c>
      <c r="C33" s="96">
        <f>+'Aljzatkészítés, hideg- és meleg'!H40</f>
        <v>0</v>
      </c>
      <c r="D33" s="92">
        <f t="shared" si="1"/>
        <v>0</v>
      </c>
    </row>
    <row r="34" spans="1:4" ht="15.75">
      <c r="A34" s="90" t="s">
        <v>99</v>
      </c>
      <c r="B34" s="96">
        <f>+Bádogozás!G6</f>
        <v>0</v>
      </c>
      <c r="C34" s="96">
        <f>+Bádogozás!H6</f>
        <v>0</v>
      </c>
      <c r="D34" s="92">
        <f t="shared" si="1"/>
        <v>0</v>
      </c>
    </row>
    <row r="35" spans="1:4" ht="15.75">
      <c r="A35" s="90" t="s">
        <v>98</v>
      </c>
      <c r="B35" s="96">
        <f>+'Asztalosszerkezetek elhelyezése'!G76</f>
        <v>0</v>
      </c>
      <c r="C35" s="96">
        <f>+'Asztalosszerkezetek elhelyezése'!H76</f>
        <v>0</v>
      </c>
      <c r="D35" s="92">
        <f t="shared" si="1"/>
        <v>0</v>
      </c>
    </row>
    <row r="36" spans="1:4" ht="15.75">
      <c r="A36" s="90" t="s">
        <v>43</v>
      </c>
      <c r="B36" s="96">
        <f>+'Lakatosszerkezetek elhelyezése'!G22</f>
        <v>0</v>
      </c>
      <c r="C36" s="96">
        <f>+'Lakatosszerkezetek elhelyezése'!H22</f>
        <v>0</v>
      </c>
      <c r="D36" s="92">
        <f t="shared" si="1"/>
        <v>0</v>
      </c>
    </row>
    <row r="37" spans="1:4" ht="15.75">
      <c r="A37" s="90" t="s">
        <v>96</v>
      </c>
      <c r="B37" s="96">
        <f>+Üvegezés!G4</f>
        <v>0</v>
      </c>
      <c r="C37" s="96">
        <f>+Üvegezés!H4</f>
        <v>0</v>
      </c>
      <c r="D37" s="92">
        <f t="shared" si="1"/>
        <v>0</v>
      </c>
    </row>
    <row r="38" spans="1:4" ht="31.5">
      <c r="A38" s="90" t="s">
        <v>44</v>
      </c>
      <c r="B38" s="96">
        <f>+'Felületképzés (festés, mázolás,'!G13</f>
        <v>0</v>
      </c>
      <c r="C38" s="96">
        <f>+'Felületképzés (festés, mázolás,'!H13</f>
        <v>0</v>
      </c>
      <c r="D38" s="92">
        <f t="shared" si="1"/>
        <v>0</v>
      </c>
    </row>
    <row r="39" spans="1:4" ht="15.75">
      <c r="A39" s="90" t="s">
        <v>45</v>
      </c>
      <c r="B39" s="96">
        <f>+Szigetelés!G66</f>
        <v>0</v>
      </c>
      <c r="C39" s="96">
        <f>+Szigetelés!H66</f>
        <v>0</v>
      </c>
      <c r="D39" s="92">
        <f t="shared" si="1"/>
        <v>0</v>
      </c>
    </row>
    <row r="40" spans="1:4" ht="15.75">
      <c r="A40" s="90" t="s">
        <v>624</v>
      </c>
      <c r="B40" s="96">
        <f>Elektromos!G135</f>
        <v>0</v>
      </c>
      <c r="C40" s="96">
        <f>Elektromos!H135</f>
        <v>0</v>
      </c>
      <c r="D40" s="92">
        <f t="shared" si="1"/>
        <v>0</v>
      </c>
    </row>
    <row r="41" spans="1:4" ht="15.75">
      <c r="A41" s="90" t="s">
        <v>625</v>
      </c>
      <c r="B41" s="96">
        <f>Gépészet!H193</f>
        <v>0</v>
      </c>
      <c r="C41" s="96">
        <f>Gépészet!I193</f>
        <v>0</v>
      </c>
      <c r="D41" s="92">
        <f t="shared" si="1"/>
        <v>0</v>
      </c>
    </row>
    <row r="42" spans="1:112" s="52" customFormat="1" ht="16.5" thickBot="1">
      <c r="A42" s="93" t="s">
        <v>46</v>
      </c>
      <c r="B42" s="94">
        <f>ROUND(SUM(B23:B41),0)</f>
        <v>0</v>
      </c>
      <c r="C42" s="94">
        <f>ROUND(SUM(C23:C41),0)</f>
        <v>0</v>
      </c>
      <c r="D42" s="95">
        <f>ROUND(SUM(D23:D39),0)</f>
        <v>0</v>
      </c>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c r="CN42" s="97"/>
      <c r="CO42" s="97"/>
      <c r="CP42" s="97"/>
      <c r="CQ42" s="97"/>
      <c r="CR42" s="97"/>
      <c r="CS42" s="97"/>
      <c r="CT42" s="97"/>
      <c r="CU42" s="97"/>
      <c r="CV42" s="97"/>
      <c r="CW42" s="97"/>
      <c r="CX42" s="97"/>
      <c r="CY42" s="97"/>
      <c r="CZ42" s="97"/>
      <c r="DA42" s="97"/>
      <c r="DB42" s="97"/>
      <c r="DC42" s="97"/>
      <c r="DD42" s="97"/>
      <c r="DE42" s="97"/>
      <c r="DF42" s="97"/>
      <c r="DG42" s="97"/>
      <c r="DH42" s="97"/>
    </row>
  </sheetData>
  <sheetProtection/>
  <mergeCells count="2">
    <mergeCell ref="A1:D1"/>
    <mergeCell ref="A22:D22"/>
  </mergeCells>
  <printOptions/>
  <pageMargins left="1" right="1" top="1" bottom="1" header="0.4166666666666667" footer="0.4166666666666667"/>
  <pageSetup firstPageNumber="-4105" useFirstPageNumber="1" horizontalDpi="600" verticalDpi="600" orientation="portrait" paperSize="9" scale="80" r:id="rId1"/>
  <headerFooter>
    <oddHeader>&amp;C&amp;"Times New Roman,bold"&amp;12Munkanem összesítő</oddHeader>
  </headerFooter>
</worksheet>
</file>

<file path=xl/worksheets/sheet20.xml><?xml version="1.0" encoding="utf-8"?>
<worksheet xmlns="http://schemas.openxmlformats.org/spreadsheetml/2006/main" xmlns:r="http://schemas.openxmlformats.org/officeDocument/2006/relationships">
  <dimension ref="A1:M69"/>
  <sheetViews>
    <sheetView zoomScalePageLayoutView="0" workbookViewId="0" topLeftCell="A60">
      <selection activeCell="C30" sqref="C30"/>
    </sheetView>
  </sheetViews>
  <sheetFormatPr defaultColWidth="9.140625" defaultRowHeight="15"/>
  <cols>
    <col min="1" max="1" width="4.28125" style="13" customWidth="1"/>
    <col min="2" max="2" width="36.7109375" style="14" customWidth="1"/>
    <col min="3" max="3" width="6.7109375" style="131" customWidth="1"/>
    <col min="4" max="4" width="6.7109375" style="14" customWidth="1"/>
    <col min="5" max="6" width="8.28125" style="17" customWidth="1"/>
    <col min="7" max="8" width="10.28125" style="17" customWidth="1"/>
    <col min="9" max="9" width="15.7109375" style="14" customWidth="1"/>
    <col min="10" max="10" width="9.140625" style="14" customWidth="1"/>
    <col min="11" max="11" width="72.140625" style="14" customWidth="1"/>
    <col min="12" max="16384" width="9.140625" style="14" customWidth="1"/>
  </cols>
  <sheetData>
    <row r="1" spans="1:8" ht="13.5" thickBot="1">
      <c r="A1" s="241" t="s">
        <v>92</v>
      </c>
      <c r="B1" s="242"/>
      <c r="C1" s="242"/>
      <c r="D1" s="242"/>
      <c r="E1" s="242"/>
      <c r="F1" s="242"/>
      <c r="G1" s="242"/>
      <c r="H1" s="243"/>
    </row>
    <row r="2" spans="1:8" s="12" customFormat="1" ht="25.5">
      <c r="A2" s="53" t="s">
        <v>3</v>
      </c>
      <c r="B2" s="11" t="s">
        <v>4</v>
      </c>
      <c r="C2" s="128" t="s">
        <v>5</v>
      </c>
      <c r="D2" s="11" t="s">
        <v>6</v>
      </c>
      <c r="E2" s="16" t="s">
        <v>7</v>
      </c>
      <c r="F2" s="16" t="s">
        <v>8</v>
      </c>
      <c r="G2" s="16" t="s">
        <v>9</v>
      </c>
      <c r="H2" s="117" t="s">
        <v>10</v>
      </c>
    </row>
    <row r="3" spans="1:8" s="12" customFormat="1" ht="89.25">
      <c r="A3" s="55">
        <v>1</v>
      </c>
      <c r="B3" s="57" t="s">
        <v>260</v>
      </c>
      <c r="C3" s="58">
        <v>137.1</v>
      </c>
      <c r="D3" s="56" t="s">
        <v>11</v>
      </c>
      <c r="E3" s="150"/>
      <c r="F3" s="150"/>
      <c r="G3" s="107">
        <f>C3*E3</f>
        <v>0</v>
      </c>
      <c r="H3" s="114">
        <f>C3*F3</f>
        <v>0</v>
      </c>
    </row>
    <row r="4" spans="1:8" s="12" customFormat="1" ht="76.5">
      <c r="A4" s="55">
        <v>2</v>
      </c>
      <c r="B4" s="57" t="s">
        <v>261</v>
      </c>
      <c r="C4" s="58">
        <v>137.1</v>
      </c>
      <c r="D4" s="56" t="s">
        <v>11</v>
      </c>
      <c r="E4" s="150"/>
      <c r="F4" s="150"/>
      <c r="G4" s="107">
        <f aca="true" t="shared" si="0" ref="G4:G24">C4*E4</f>
        <v>0</v>
      </c>
      <c r="H4" s="115">
        <f aca="true" t="shared" si="1" ref="H4:H24">C4*F4</f>
        <v>0</v>
      </c>
    </row>
    <row r="5" spans="1:13" s="12" customFormat="1" ht="63.75">
      <c r="A5" s="55">
        <v>3</v>
      </c>
      <c r="B5" s="57" t="s">
        <v>89</v>
      </c>
      <c r="C5" s="58">
        <v>550</v>
      </c>
      <c r="D5" s="56" t="s">
        <v>11</v>
      </c>
      <c r="E5" s="150"/>
      <c r="F5" s="150"/>
      <c r="G5" s="107">
        <f t="shared" si="0"/>
        <v>0</v>
      </c>
      <c r="H5" s="115">
        <f t="shared" si="1"/>
        <v>0</v>
      </c>
      <c r="L5" s="107"/>
      <c r="M5" s="107"/>
    </row>
    <row r="6" spans="1:8" s="12" customFormat="1" ht="63.75">
      <c r="A6" s="55"/>
      <c r="B6" s="57" t="s">
        <v>262</v>
      </c>
      <c r="C6" s="58"/>
      <c r="D6" s="56"/>
      <c r="E6" s="150"/>
      <c r="F6" s="150"/>
      <c r="G6" s="107"/>
      <c r="H6" s="115"/>
    </row>
    <row r="7" spans="1:8" s="12" customFormat="1" ht="12.75">
      <c r="A7" s="55"/>
      <c r="B7" s="57"/>
      <c r="C7" s="58"/>
      <c r="D7" s="56"/>
      <c r="E7" s="150"/>
      <c r="F7" s="150"/>
      <c r="G7" s="107"/>
      <c r="H7" s="115"/>
    </row>
    <row r="8" spans="1:8" s="12" customFormat="1" ht="76.5">
      <c r="A8" s="55">
        <v>4</v>
      </c>
      <c r="B8" s="57" t="s">
        <v>146</v>
      </c>
      <c r="C8" s="58">
        <v>550</v>
      </c>
      <c r="D8" s="56" t="s">
        <v>11</v>
      </c>
      <c r="E8" s="150"/>
      <c r="F8" s="150"/>
      <c r="G8" s="107">
        <f t="shared" si="0"/>
        <v>0</v>
      </c>
      <c r="H8" s="115">
        <f t="shared" si="1"/>
        <v>0</v>
      </c>
    </row>
    <row r="9" spans="1:8" s="12" customFormat="1" ht="76.5">
      <c r="A9" s="55">
        <v>5</v>
      </c>
      <c r="B9" s="57" t="s">
        <v>147</v>
      </c>
      <c r="C9" s="58">
        <v>130</v>
      </c>
      <c r="D9" s="56" t="s">
        <v>11</v>
      </c>
      <c r="E9" s="150"/>
      <c r="F9" s="150"/>
      <c r="G9" s="107">
        <f t="shared" si="0"/>
        <v>0</v>
      </c>
      <c r="H9" s="115">
        <f t="shared" si="1"/>
        <v>0</v>
      </c>
    </row>
    <row r="10" spans="1:8" s="12" customFormat="1" ht="12.75">
      <c r="A10" s="55"/>
      <c r="B10" s="57" t="s">
        <v>148</v>
      </c>
      <c r="C10" s="58"/>
      <c r="D10" s="56"/>
      <c r="E10" s="150"/>
      <c r="F10" s="150"/>
      <c r="G10" s="107"/>
      <c r="H10" s="115"/>
    </row>
    <row r="11" spans="1:8" s="12" customFormat="1" ht="12.75">
      <c r="A11" s="55"/>
      <c r="B11" s="57"/>
      <c r="C11" s="58"/>
      <c r="D11" s="56"/>
      <c r="E11" s="150"/>
      <c r="F11" s="150"/>
      <c r="G11" s="107"/>
      <c r="H11" s="115"/>
    </row>
    <row r="12" spans="1:8" s="12" customFormat="1" ht="76.5">
      <c r="A12" s="55">
        <v>6</v>
      </c>
      <c r="B12" s="57" t="s">
        <v>149</v>
      </c>
      <c r="C12" s="58">
        <v>10</v>
      </c>
      <c r="D12" s="56" t="s">
        <v>33</v>
      </c>
      <c r="E12" s="150"/>
      <c r="F12" s="150"/>
      <c r="G12" s="107">
        <f t="shared" si="0"/>
        <v>0</v>
      </c>
      <c r="H12" s="115">
        <f t="shared" si="1"/>
        <v>0</v>
      </c>
    </row>
    <row r="13" spans="1:8" s="12" customFormat="1" ht="63.75">
      <c r="A13" s="55"/>
      <c r="B13" s="57" t="s">
        <v>150</v>
      </c>
      <c r="C13" s="58"/>
      <c r="D13" s="56"/>
      <c r="E13" s="150"/>
      <c r="F13" s="150"/>
      <c r="G13" s="107"/>
      <c r="H13" s="115"/>
    </row>
    <row r="14" spans="1:8" s="12" customFormat="1" ht="38.25">
      <c r="A14" s="55"/>
      <c r="B14" s="57" t="s">
        <v>151</v>
      </c>
      <c r="C14" s="58"/>
      <c r="D14" s="56"/>
      <c r="E14" s="150"/>
      <c r="F14" s="150"/>
      <c r="G14" s="107"/>
      <c r="H14" s="115"/>
    </row>
    <row r="15" spans="1:8" s="12" customFormat="1" ht="76.5">
      <c r="A15" s="55">
        <v>7</v>
      </c>
      <c r="B15" s="57" t="s">
        <v>263</v>
      </c>
      <c r="C15" s="58">
        <v>527</v>
      </c>
      <c r="D15" s="56" t="s">
        <v>11</v>
      </c>
      <c r="E15" s="151"/>
      <c r="F15" s="150"/>
      <c r="G15" s="107">
        <f t="shared" si="0"/>
        <v>0</v>
      </c>
      <c r="H15" s="115">
        <f t="shared" si="1"/>
        <v>0</v>
      </c>
    </row>
    <row r="16" spans="1:8" s="12" customFormat="1" ht="12.75">
      <c r="A16" s="55"/>
      <c r="B16" s="57" t="s">
        <v>158</v>
      </c>
      <c r="C16" s="58"/>
      <c r="D16" s="56"/>
      <c r="E16" s="151"/>
      <c r="F16" s="151"/>
      <c r="G16" s="107"/>
      <c r="H16" s="115"/>
    </row>
    <row r="17" spans="1:8" s="12" customFormat="1" ht="76.5">
      <c r="A17" s="55">
        <v>8</v>
      </c>
      <c r="B17" s="57" t="s">
        <v>160</v>
      </c>
      <c r="C17" s="58">
        <v>2000</v>
      </c>
      <c r="D17" s="56" t="s">
        <v>33</v>
      </c>
      <c r="E17" s="150"/>
      <c r="F17" s="150"/>
      <c r="G17" s="107">
        <f t="shared" si="0"/>
        <v>0</v>
      </c>
      <c r="H17" s="115">
        <f t="shared" si="1"/>
        <v>0</v>
      </c>
    </row>
    <row r="18" spans="1:8" s="12" customFormat="1" ht="12.75">
      <c r="A18" s="55"/>
      <c r="B18" s="57" t="s">
        <v>161</v>
      </c>
      <c r="C18" s="58"/>
      <c r="D18" s="56"/>
      <c r="E18" s="150"/>
      <c r="F18" s="150"/>
      <c r="G18" s="107"/>
      <c r="H18" s="115"/>
    </row>
    <row r="19" spans="1:8" s="12" customFormat="1" ht="63.75">
      <c r="A19" s="55">
        <v>9</v>
      </c>
      <c r="B19" s="57" t="s">
        <v>162</v>
      </c>
      <c r="C19" s="58">
        <v>350</v>
      </c>
      <c r="D19" s="56" t="s">
        <v>35</v>
      </c>
      <c r="E19" s="150"/>
      <c r="F19" s="150"/>
      <c r="G19" s="107">
        <f t="shared" si="0"/>
        <v>0</v>
      </c>
      <c r="H19" s="115">
        <f t="shared" si="1"/>
        <v>0</v>
      </c>
    </row>
    <row r="20" spans="1:8" s="12" customFormat="1" ht="25.5">
      <c r="A20" s="55"/>
      <c r="B20" s="57" t="s">
        <v>163</v>
      </c>
      <c r="C20" s="58"/>
      <c r="D20" s="56"/>
      <c r="E20" s="143"/>
      <c r="F20" s="143"/>
      <c r="G20" s="107"/>
      <c r="H20" s="115"/>
    </row>
    <row r="21" spans="1:8" s="12" customFormat="1" ht="51">
      <c r="A21" s="55">
        <v>10</v>
      </c>
      <c r="B21" s="57" t="s">
        <v>207</v>
      </c>
      <c r="C21" s="58">
        <v>137.1</v>
      </c>
      <c r="D21" s="56" t="s">
        <v>11</v>
      </c>
      <c r="E21" s="155"/>
      <c r="F21" s="155"/>
      <c r="G21" s="107">
        <f t="shared" si="0"/>
        <v>0</v>
      </c>
      <c r="H21" s="115">
        <f t="shared" si="1"/>
        <v>0</v>
      </c>
    </row>
    <row r="22" spans="1:8" s="12" customFormat="1" ht="15">
      <c r="A22" s="55">
        <v>11</v>
      </c>
      <c r="B22" s="57" t="s">
        <v>208</v>
      </c>
      <c r="C22" s="58">
        <v>350</v>
      </c>
      <c r="D22" s="56" t="s">
        <v>11</v>
      </c>
      <c r="E22" s="156"/>
      <c r="F22" s="155"/>
      <c r="G22" s="107">
        <f>C22*E22</f>
        <v>0</v>
      </c>
      <c r="H22" s="115">
        <f>C22*F22</f>
        <v>0</v>
      </c>
    </row>
    <row r="23" spans="1:8" s="12" customFormat="1" ht="25.5">
      <c r="A23" s="55">
        <v>12</v>
      </c>
      <c r="B23" s="57" t="s">
        <v>183</v>
      </c>
      <c r="C23" s="58">
        <v>550</v>
      </c>
      <c r="D23" s="56" t="s">
        <v>11</v>
      </c>
      <c r="E23" s="116"/>
      <c r="F23" s="116"/>
      <c r="G23" s="107">
        <f t="shared" si="0"/>
        <v>0</v>
      </c>
      <c r="H23" s="115">
        <f t="shared" si="1"/>
        <v>0</v>
      </c>
    </row>
    <row r="24" spans="1:8" s="12" customFormat="1" ht="25.5">
      <c r="A24" s="55">
        <v>13</v>
      </c>
      <c r="B24" s="57" t="s">
        <v>185</v>
      </c>
      <c r="C24" s="58">
        <v>127.85</v>
      </c>
      <c r="D24" s="56" t="s">
        <v>11</v>
      </c>
      <c r="E24" s="155"/>
      <c r="F24" s="155"/>
      <c r="G24" s="107">
        <f t="shared" si="0"/>
        <v>0</v>
      </c>
      <c r="H24" s="115">
        <f t="shared" si="1"/>
        <v>0</v>
      </c>
    </row>
    <row r="25" spans="1:8" ht="12.75">
      <c r="A25" s="55"/>
      <c r="B25" s="57"/>
      <c r="C25" s="129"/>
      <c r="D25" s="56"/>
      <c r="E25" s="60"/>
      <c r="F25" s="60"/>
      <c r="G25" s="60"/>
      <c r="H25" s="61"/>
    </row>
    <row r="26" spans="1:8" s="15" customFormat="1" ht="13.5" thickBot="1">
      <c r="A26" s="62"/>
      <c r="B26" s="63" t="s">
        <v>14</v>
      </c>
      <c r="C26" s="130"/>
      <c r="D26" s="63"/>
      <c r="E26" s="65"/>
      <c r="F26" s="65"/>
      <c r="G26" s="65">
        <f>SUM(G3:G25)</f>
        <v>0</v>
      </c>
      <c r="H26" s="66">
        <f>SUM(H3:H25)</f>
        <v>0</v>
      </c>
    </row>
    <row r="28" ht="13.5" thickBot="1"/>
    <row r="29" spans="1:8" ht="13.5" customHeight="1" thickBot="1">
      <c r="A29" s="241" t="s">
        <v>93</v>
      </c>
      <c r="B29" s="242"/>
      <c r="C29" s="242"/>
      <c r="D29" s="242"/>
      <c r="E29" s="242"/>
      <c r="F29" s="242"/>
      <c r="G29" s="242"/>
      <c r="H29" s="243"/>
    </row>
    <row r="30" spans="1:8" ht="25.5">
      <c r="A30" s="53" t="s">
        <v>3</v>
      </c>
      <c r="B30" s="11" t="s">
        <v>4</v>
      </c>
      <c r="C30" s="128" t="s">
        <v>5</v>
      </c>
      <c r="D30" s="11" t="s">
        <v>6</v>
      </c>
      <c r="E30" s="16" t="s">
        <v>7</v>
      </c>
      <c r="F30" s="16" t="s">
        <v>8</v>
      </c>
      <c r="G30" s="16" t="s">
        <v>9</v>
      </c>
      <c r="H30" s="54" t="s">
        <v>10</v>
      </c>
    </row>
    <row r="31" spans="1:8" ht="25.5">
      <c r="A31" s="55">
        <v>1</v>
      </c>
      <c r="B31" s="57" t="s">
        <v>177</v>
      </c>
      <c r="C31" s="129">
        <v>231</v>
      </c>
      <c r="D31" s="56" t="s">
        <v>11</v>
      </c>
      <c r="E31" s="60"/>
      <c r="F31" s="60"/>
      <c r="G31" s="60">
        <f>C31*E31</f>
        <v>0</v>
      </c>
      <c r="H31" s="61">
        <f>C31*F31</f>
        <v>0</v>
      </c>
    </row>
    <row r="32" spans="1:8" ht="76.5">
      <c r="A32" s="55">
        <v>2</v>
      </c>
      <c r="B32" s="57" t="s">
        <v>264</v>
      </c>
      <c r="C32" s="58">
        <v>220</v>
      </c>
      <c r="D32" s="56" t="s">
        <v>11</v>
      </c>
      <c r="E32" s="60"/>
      <c r="F32" s="60"/>
      <c r="G32" s="60">
        <f aca="true" t="shared" si="2" ref="G32:G65">C32*E32</f>
        <v>0</v>
      </c>
      <c r="H32" s="61">
        <f aca="true" t="shared" si="3" ref="H32:H65">C32*F32</f>
        <v>0</v>
      </c>
    </row>
    <row r="33" spans="1:8" ht="89.25">
      <c r="A33" s="55">
        <v>3</v>
      </c>
      <c r="B33" s="57" t="s">
        <v>265</v>
      </c>
      <c r="C33" s="58">
        <v>220</v>
      </c>
      <c r="D33" s="56" t="s">
        <v>11</v>
      </c>
      <c r="E33" s="60"/>
      <c r="F33" s="60"/>
      <c r="G33" s="60">
        <f t="shared" si="2"/>
        <v>0</v>
      </c>
      <c r="H33" s="61">
        <f t="shared" si="3"/>
        <v>0</v>
      </c>
    </row>
    <row r="34" spans="1:8" ht="76.5">
      <c r="A34" s="55">
        <v>4</v>
      </c>
      <c r="B34" s="57" t="s">
        <v>261</v>
      </c>
      <c r="C34" s="58">
        <f>15.6+173.6</f>
        <v>189.2</v>
      </c>
      <c r="D34" s="56" t="s">
        <v>11</v>
      </c>
      <c r="E34" s="60"/>
      <c r="F34" s="60"/>
      <c r="G34" s="60">
        <f t="shared" si="2"/>
        <v>0</v>
      </c>
      <c r="H34" s="61">
        <f t="shared" si="3"/>
        <v>0</v>
      </c>
    </row>
    <row r="35" spans="1:8" ht="102">
      <c r="A35" s="55">
        <v>5</v>
      </c>
      <c r="B35" s="57" t="s">
        <v>266</v>
      </c>
      <c r="C35" s="58">
        <f>15.6+173.53</f>
        <v>189.13</v>
      </c>
      <c r="D35" s="56" t="s">
        <v>11</v>
      </c>
      <c r="E35" s="60"/>
      <c r="F35" s="60"/>
      <c r="G35" s="60">
        <f t="shared" si="2"/>
        <v>0</v>
      </c>
      <c r="H35" s="61">
        <f t="shared" si="3"/>
        <v>0</v>
      </c>
    </row>
    <row r="36" spans="1:8" ht="12.75">
      <c r="A36" s="55">
        <v>6</v>
      </c>
      <c r="B36" s="57" t="s">
        <v>203</v>
      </c>
      <c r="C36" s="58">
        <v>63</v>
      </c>
      <c r="D36" s="56" t="s">
        <v>67</v>
      </c>
      <c r="E36" s="60"/>
      <c r="F36" s="60"/>
      <c r="G36" s="60">
        <f t="shared" si="2"/>
        <v>0</v>
      </c>
      <c r="H36" s="61">
        <f t="shared" si="3"/>
        <v>0</v>
      </c>
    </row>
    <row r="37" spans="1:8" ht="25.5">
      <c r="A37" s="55">
        <v>7</v>
      </c>
      <c r="B37" s="57" t="s">
        <v>189</v>
      </c>
      <c r="C37" s="58">
        <f>15.6+173.6</f>
        <v>189.2</v>
      </c>
      <c r="D37" s="56" t="s">
        <v>11</v>
      </c>
      <c r="E37" s="60"/>
      <c r="F37" s="60"/>
      <c r="G37" s="60">
        <f t="shared" si="2"/>
        <v>0</v>
      </c>
      <c r="H37" s="61">
        <f t="shared" si="3"/>
        <v>0</v>
      </c>
    </row>
    <row r="38" spans="1:8" ht="12.75">
      <c r="A38" s="55">
        <v>8</v>
      </c>
      <c r="B38" s="57" t="s">
        <v>204</v>
      </c>
      <c r="C38" s="58">
        <v>63</v>
      </c>
      <c r="D38" s="56" t="s">
        <v>35</v>
      </c>
      <c r="E38" s="119"/>
      <c r="F38" s="119"/>
      <c r="G38" s="60">
        <f>C38*E38</f>
        <v>0</v>
      </c>
      <c r="H38" s="61">
        <f>C38*F38</f>
        <v>0</v>
      </c>
    </row>
    <row r="39" spans="1:8" ht="38.25">
      <c r="A39" s="55">
        <v>9</v>
      </c>
      <c r="B39" s="57" t="s">
        <v>267</v>
      </c>
      <c r="C39" s="58">
        <f>15.6+173.6</f>
        <v>189.2</v>
      </c>
      <c r="D39" s="56" t="s">
        <v>11</v>
      </c>
      <c r="E39" s="60"/>
      <c r="F39" s="60"/>
      <c r="G39" s="60">
        <f t="shared" si="2"/>
        <v>0</v>
      </c>
      <c r="H39" s="61">
        <f t="shared" si="3"/>
        <v>0</v>
      </c>
    </row>
    <row r="40" spans="1:8" ht="51">
      <c r="A40" s="55">
        <v>10</v>
      </c>
      <c r="B40" s="57" t="s">
        <v>178</v>
      </c>
      <c r="C40" s="58">
        <v>220</v>
      </c>
      <c r="D40" s="56" t="s">
        <v>11</v>
      </c>
      <c r="E40" s="60"/>
      <c r="F40" s="60"/>
      <c r="G40" s="60">
        <f t="shared" si="2"/>
        <v>0</v>
      </c>
      <c r="H40" s="61">
        <f t="shared" si="3"/>
        <v>0</v>
      </c>
    </row>
    <row r="41" spans="1:8" ht="12.75">
      <c r="A41" s="55">
        <v>11</v>
      </c>
      <c r="B41" s="57" t="s">
        <v>180</v>
      </c>
      <c r="C41" s="58"/>
      <c r="D41" s="56"/>
      <c r="E41" s="60"/>
      <c r="F41" s="60"/>
      <c r="G41" s="60"/>
      <c r="H41" s="61"/>
    </row>
    <row r="42" spans="1:8" ht="51">
      <c r="A42" s="55">
        <v>12</v>
      </c>
      <c r="B42" s="57" t="s">
        <v>182</v>
      </c>
      <c r="C42" s="58">
        <v>168.51</v>
      </c>
      <c r="D42" s="56" t="s">
        <v>11</v>
      </c>
      <c r="E42" s="60"/>
      <c r="F42" s="60"/>
      <c r="G42" s="60">
        <f t="shared" si="2"/>
        <v>0</v>
      </c>
      <c r="H42" s="61">
        <f t="shared" si="3"/>
        <v>0</v>
      </c>
    </row>
    <row r="43" spans="1:8" ht="38.25">
      <c r="A43" s="55">
        <v>13</v>
      </c>
      <c r="B43" s="57" t="s">
        <v>181</v>
      </c>
      <c r="C43" s="58">
        <f>231+176.93</f>
        <v>407.93</v>
      </c>
      <c r="D43" s="56" t="s">
        <v>11</v>
      </c>
      <c r="E43" s="60"/>
      <c r="F43" s="60"/>
      <c r="G43" s="60">
        <f t="shared" si="2"/>
        <v>0</v>
      </c>
      <c r="H43" s="61">
        <f t="shared" si="3"/>
        <v>0</v>
      </c>
    </row>
    <row r="44" spans="1:8" ht="63.75">
      <c r="A44" s="55">
        <v>14</v>
      </c>
      <c r="B44" s="57" t="s">
        <v>144</v>
      </c>
      <c r="C44" s="58">
        <v>227</v>
      </c>
      <c r="D44" s="56" t="s">
        <v>11</v>
      </c>
      <c r="E44" s="60"/>
      <c r="F44" s="60"/>
      <c r="G44" s="60">
        <f t="shared" si="2"/>
        <v>0</v>
      </c>
      <c r="H44" s="61">
        <f t="shared" si="3"/>
        <v>0</v>
      </c>
    </row>
    <row r="45" spans="1:8" ht="12.75">
      <c r="A45" s="55">
        <v>15</v>
      </c>
      <c r="B45" s="57"/>
      <c r="C45" s="58"/>
      <c r="D45" s="56"/>
      <c r="E45" s="60"/>
      <c r="F45" s="60"/>
      <c r="G45" s="60">
        <f t="shared" si="2"/>
        <v>0</v>
      </c>
      <c r="H45" s="61">
        <f t="shared" si="3"/>
        <v>0</v>
      </c>
    </row>
    <row r="46" spans="1:8" ht="63.75">
      <c r="A46" s="55">
        <v>16</v>
      </c>
      <c r="B46" s="57" t="s">
        <v>145</v>
      </c>
      <c r="C46" s="58">
        <v>11</v>
      </c>
      <c r="D46" s="56" t="s">
        <v>11</v>
      </c>
      <c r="E46" s="60"/>
      <c r="F46" s="60"/>
      <c r="G46" s="60">
        <f t="shared" si="2"/>
        <v>0</v>
      </c>
      <c r="H46" s="61">
        <f t="shared" si="3"/>
        <v>0</v>
      </c>
    </row>
    <row r="47" spans="1:8" ht="63.75">
      <c r="A47" s="55">
        <v>17</v>
      </c>
      <c r="B47" s="57" t="s">
        <v>152</v>
      </c>
      <c r="C47" s="58">
        <v>227</v>
      </c>
      <c r="D47" s="56" t="s">
        <v>11</v>
      </c>
      <c r="E47" s="60"/>
      <c r="F47" s="60"/>
      <c r="G47" s="60">
        <f t="shared" si="2"/>
        <v>0</v>
      </c>
      <c r="H47" s="61">
        <f t="shared" si="3"/>
        <v>0</v>
      </c>
    </row>
    <row r="48" spans="1:8" ht="12.75">
      <c r="A48" s="55">
        <v>18</v>
      </c>
      <c r="B48" s="57"/>
      <c r="C48" s="58"/>
      <c r="D48" s="56"/>
      <c r="E48" s="60"/>
      <c r="F48" s="60"/>
      <c r="G48" s="60"/>
      <c r="H48" s="61"/>
    </row>
    <row r="49" spans="1:8" ht="76.5">
      <c r="A49" s="55">
        <v>19</v>
      </c>
      <c r="B49" s="57" t="s">
        <v>153</v>
      </c>
      <c r="C49" s="58">
        <v>227</v>
      </c>
      <c r="D49" s="56" t="s">
        <v>11</v>
      </c>
      <c r="E49" s="60"/>
      <c r="F49" s="60"/>
      <c r="G49" s="60">
        <f t="shared" si="2"/>
        <v>0</v>
      </c>
      <c r="H49" s="61">
        <f t="shared" si="3"/>
        <v>0</v>
      </c>
    </row>
    <row r="50" spans="1:8" ht="25.5">
      <c r="A50" s="55">
        <v>20</v>
      </c>
      <c r="B50" s="57" t="s">
        <v>154</v>
      </c>
      <c r="C50" s="58"/>
      <c r="D50" s="56"/>
      <c r="E50" s="60"/>
      <c r="F50" s="60"/>
      <c r="G50" s="60"/>
      <c r="H50" s="61"/>
    </row>
    <row r="51" spans="1:8" ht="12.75">
      <c r="A51" s="55">
        <v>21</v>
      </c>
      <c r="B51" s="57"/>
      <c r="C51" s="58"/>
      <c r="D51" s="56"/>
      <c r="E51" s="60"/>
      <c r="F51" s="60"/>
      <c r="G51" s="60"/>
      <c r="H51" s="61"/>
    </row>
    <row r="52" spans="1:8" ht="63.75">
      <c r="A52" s="55">
        <v>22</v>
      </c>
      <c r="B52" s="57" t="s">
        <v>155</v>
      </c>
      <c r="C52" s="58">
        <v>12</v>
      </c>
      <c r="D52" s="56" t="s">
        <v>16</v>
      </c>
      <c r="E52" s="60"/>
      <c r="F52" s="60"/>
      <c r="G52" s="60">
        <f t="shared" si="2"/>
        <v>0</v>
      </c>
      <c r="H52" s="61">
        <f t="shared" si="3"/>
        <v>0</v>
      </c>
    </row>
    <row r="53" spans="1:8" ht="12.75">
      <c r="A53" s="55">
        <v>23</v>
      </c>
      <c r="B53" s="57"/>
      <c r="C53" s="58"/>
      <c r="D53" s="56"/>
      <c r="E53" s="60"/>
      <c r="F53" s="60"/>
      <c r="G53" s="60"/>
      <c r="H53" s="61"/>
    </row>
    <row r="54" spans="1:8" ht="76.5">
      <c r="A54" s="55">
        <v>24</v>
      </c>
      <c r="B54" s="57" t="s">
        <v>156</v>
      </c>
      <c r="C54" s="58">
        <v>11</v>
      </c>
      <c r="D54" s="56" t="s">
        <v>33</v>
      </c>
      <c r="E54" s="60"/>
      <c r="F54" s="60"/>
      <c r="G54" s="60">
        <f t="shared" si="2"/>
        <v>0</v>
      </c>
      <c r="H54" s="61">
        <f t="shared" si="3"/>
        <v>0</v>
      </c>
    </row>
    <row r="55" spans="1:8" ht="38.25">
      <c r="A55" s="55">
        <v>25</v>
      </c>
      <c r="B55" s="57" t="s">
        <v>157</v>
      </c>
      <c r="C55" s="58"/>
      <c r="D55" s="56"/>
      <c r="E55" s="60"/>
      <c r="F55" s="60"/>
      <c r="G55" s="60"/>
      <c r="H55" s="61"/>
    </row>
    <row r="56" spans="1:8" ht="76.5">
      <c r="A56" s="55">
        <v>26</v>
      </c>
      <c r="B56" s="57" t="s">
        <v>159</v>
      </c>
      <c r="C56" s="58">
        <v>227</v>
      </c>
      <c r="D56" s="56" t="s">
        <v>11</v>
      </c>
      <c r="E56" s="60"/>
      <c r="F56" s="60"/>
      <c r="G56" s="60">
        <f t="shared" si="2"/>
        <v>0</v>
      </c>
      <c r="H56" s="61">
        <f t="shared" si="3"/>
        <v>0</v>
      </c>
    </row>
    <row r="57" spans="1:8" ht="12.75">
      <c r="A57" s="55">
        <v>27</v>
      </c>
      <c r="B57" s="57" t="s">
        <v>268</v>
      </c>
      <c r="C57" s="58"/>
      <c r="D57" s="56"/>
      <c r="E57" s="60"/>
      <c r="F57" s="60"/>
      <c r="G57" s="60"/>
      <c r="H57" s="61"/>
    </row>
    <row r="58" spans="1:8" ht="80.25" customHeight="1">
      <c r="A58" s="55">
        <v>28</v>
      </c>
      <c r="B58" s="57" t="s">
        <v>188</v>
      </c>
      <c r="C58" s="58">
        <v>173.6</v>
      </c>
      <c r="D58" s="56" t="s">
        <v>11</v>
      </c>
      <c r="E58" s="60"/>
      <c r="F58" s="60"/>
      <c r="G58" s="60">
        <f t="shared" si="2"/>
        <v>0</v>
      </c>
      <c r="H58" s="61">
        <f t="shared" si="3"/>
        <v>0</v>
      </c>
    </row>
    <row r="59" spans="1:8" ht="12.75">
      <c r="A59" s="55">
        <v>29</v>
      </c>
      <c r="B59" s="57"/>
      <c r="C59" s="58"/>
      <c r="D59" s="56"/>
      <c r="E59" s="60"/>
      <c r="F59" s="60"/>
      <c r="G59" s="60"/>
      <c r="H59" s="61"/>
    </row>
    <row r="60" spans="1:8" ht="70.5" customHeight="1">
      <c r="A60" s="55">
        <v>30</v>
      </c>
      <c r="B60" s="57" t="s">
        <v>191</v>
      </c>
      <c r="C60" s="58">
        <v>84.43</v>
      </c>
      <c r="D60" s="56" t="s">
        <v>11</v>
      </c>
      <c r="E60" s="60"/>
      <c r="F60" s="60"/>
      <c r="G60" s="60">
        <f t="shared" si="2"/>
        <v>0</v>
      </c>
      <c r="H60" s="61">
        <f t="shared" si="3"/>
        <v>0</v>
      </c>
    </row>
    <row r="61" spans="1:8" ht="63.75">
      <c r="A61" s="55">
        <v>31</v>
      </c>
      <c r="B61" s="57" t="s">
        <v>193</v>
      </c>
      <c r="C61" s="58">
        <f>80.54+39.3</f>
        <v>119.84</v>
      </c>
      <c r="D61" s="56" t="s">
        <v>11</v>
      </c>
      <c r="E61" s="60"/>
      <c r="F61" s="60"/>
      <c r="G61" s="60">
        <f t="shared" si="2"/>
        <v>0</v>
      </c>
      <c r="H61" s="61">
        <f t="shared" si="3"/>
        <v>0</v>
      </c>
    </row>
    <row r="62" spans="1:8" ht="25.5">
      <c r="A62" s="55">
        <v>32</v>
      </c>
      <c r="B62" s="57" t="s">
        <v>194</v>
      </c>
      <c r="C62" s="58">
        <v>39.3</v>
      </c>
      <c r="D62" s="56" t="s">
        <v>11</v>
      </c>
      <c r="E62" s="60"/>
      <c r="F62" s="60"/>
      <c r="G62" s="60">
        <f t="shared" si="2"/>
        <v>0</v>
      </c>
      <c r="H62" s="61">
        <f t="shared" si="3"/>
        <v>0</v>
      </c>
    </row>
    <row r="63" spans="1:8" ht="25.5">
      <c r="A63" s="55">
        <v>33</v>
      </c>
      <c r="B63" s="57" t="s">
        <v>196</v>
      </c>
      <c r="C63" s="58">
        <v>22</v>
      </c>
      <c r="D63" s="56" t="s">
        <v>11</v>
      </c>
      <c r="E63" s="60"/>
      <c r="F63" s="60"/>
      <c r="G63" s="60">
        <f t="shared" si="2"/>
        <v>0</v>
      </c>
      <c r="H63" s="61">
        <f t="shared" si="3"/>
        <v>0</v>
      </c>
    </row>
    <row r="64" spans="1:8" ht="12.75">
      <c r="A64" s="55">
        <v>34</v>
      </c>
      <c r="B64" s="57" t="s">
        <v>195</v>
      </c>
      <c r="C64" s="58">
        <v>5</v>
      </c>
      <c r="D64" s="56" t="s">
        <v>16</v>
      </c>
      <c r="E64" s="60"/>
      <c r="F64" s="60"/>
      <c r="G64" s="60">
        <f t="shared" si="2"/>
        <v>0</v>
      </c>
      <c r="H64" s="61">
        <f t="shared" si="3"/>
        <v>0</v>
      </c>
    </row>
    <row r="65" spans="1:8" ht="12.75">
      <c r="A65" s="55">
        <v>35</v>
      </c>
      <c r="B65" s="57" t="s">
        <v>179</v>
      </c>
      <c r="C65" s="58">
        <v>190</v>
      </c>
      <c r="D65" s="56" t="s">
        <v>67</v>
      </c>
      <c r="E65" s="60"/>
      <c r="F65" s="60"/>
      <c r="G65" s="60">
        <f t="shared" si="2"/>
        <v>0</v>
      </c>
      <c r="H65" s="61">
        <f t="shared" si="3"/>
        <v>0</v>
      </c>
    </row>
    <row r="66" spans="1:8" ht="13.5" thickBot="1">
      <c r="A66" s="62"/>
      <c r="B66" s="63" t="s">
        <v>14</v>
      </c>
      <c r="C66" s="130"/>
      <c r="D66" s="63"/>
      <c r="E66" s="65"/>
      <c r="F66" s="65"/>
      <c r="G66" s="65">
        <f>ROUND(SUM(G31:G65),0)</f>
        <v>0</v>
      </c>
      <c r="H66" s="66">
        <f>ROUND(SUM(H31:H65),0)</f>
        <v>0</v>
      </c>
    </row>
    <row r="69" spans="1:8" ht="12.75">
      <c r="A69" s="111"/>
      <c r="B69" s="109"/>
      <c r="C69" s="143"/>
      <c r="D69" s="108"/>
      <c r="E69" s="110"/>
      <c r="F69" s="110"/>
      <c r="G69" s="110"/>
      <c r="H69" s="110"/>
    </row>
  </sheetData>
  <sheetProtection/>
  <mergeCells count="2">
    <mergeCell ref="A1:H1"/>
    <mergeCell ref="A29:H29"/>
  </mergeCells>
  <printOptions/>
  <pageMargins left="0.2361111111111111" right="0.2361111111111111" top="0.6944444444444444" bottom="0.6944444444444444" header="0.4166666666666667" footer="0.4166666666666667"/>
  <pageSetup firstPageNumber="-4105" useFirstPageNumber="1" horizontalDpi="600" verticalDpi="600" orientation="portrait" paperSize="9" r:id="rId1"/>
  <headerFooter>
    <oddHeader>&amp;L&amp;"Times New Roman CE,bold"&amp;10 Szigetelés</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I135"/>
  <sheetViews>
    <sheetView view="pageBreakPreview" zoomScaleSheetLayoutView="100" workbookViewId="0" topLeftCell="A1">
      <selection activeCell="G132" sqref="G132:H132"/>
    </sheetView>
  </sheetViews>
  <sheetFormatPr defaultColWidth="9.140625" defaultRowHeight="15"/>
  <cols>
    <col min="1" max="1" width="4.7109375" style="172" bestFit="1" customWidth="1"/>
    <col min="2" max="2" width="48.7109375" style="213" customWidth="1"/>
    <col min="3" max="3" width="7.00390625" style="158" customWidth="1"/>
    <col min="4" max="4" width="6.7109375" style="172" customWidth="1"/>
    <col min="5" max="5" width="10.28125" style="191" customWidth="1"/>
    <col min="6" max="6" width="11.57421875" style="191" customWidth="1"/>
    <col min="7" max="7" width="12.00390625" style="191" customWidth="1"/>
    <col min="8" max="8" width="13.28125" style="191" customWidth="1"/>
    <col min="9" max="9" width="8.8515625" style="158" customWidth="1"/>
    <col min="10" max="16384" width="9.140625" style="172" customWidth="1"/>
  </cols>
  <sheetData>
    <row r="1" spans="1:8" ht="13.5" thickBot="1">
      <c r="A1" s="244" t="s">
        <v>92</v>
      </c>
      <c r="B1" s="245"/>
      <c r="C1" s="245"/>
      <c r="D1" s="245"/>
      <c r="E1" s="245"/>
      <c r="F1" s="245"/>
      <c r="G1" s="245"/>
      <c r="H1" s="246"/>
    </row>
    <row r="2" spans="1:8" ht="25.5">
      <c r="A2" s="159" t="s">
        <v>3</v>
      </c>
      <c r="B2" s="160" t="s">
        <v>4</v>
      </c>
      <c r="C2" s="161" t="s">
        <v>5</v>
      </c>
      <c r="D2" s="160" t="s">
        <v>6</v>
      </c>
      <c r="E2" s="162" t="s">
        <v>7</v>
      </c>
      <c r="F2" s="162" t="s">
        <v>8</v>
      </c>
      <c r="G2" s="162" t="s">
        <v>9</v>
      </c>
      <c r="H2" s="163" t="s">
        <v>10</v>
      </c>
    </row>
    <row r="3" spans="1:8" ht="12.75">
      <c r="A3" s="164">
        <v>1</v>
      </c>
      <c r="B3" s="165" t="s">
        <v>272</v>
      </c>
      <c r="C3" s="166">
        <v>20</v>
      </c>
      <c r="D3" s="167" t="s">
        <v>33</v>
      </c>
      <c r="E3" s="168"/>
      <c r="F3" s="168"/>
      <c r="G3" s="168">
        <f>C3*E3</f>
        <v>0</v>
      </c>
      <c r="H3" s="169">
        <f>C3*F3</f>
        <v>0</v>
      </c>
    </row>
    <row r="4" spans="1:8" ht="12.75">
      <c r="A4" s="164"/>
      <c r="B4" s="165"/>
      <c r="C4" s="166"/>
      <c r="D4" s="167"/>
      <c r="E4" s="168"/>
      <c r="F4" s="168"/>
      <c r="G4" s="168"/>
      <c r="H4" s="169"/>
    </row>
    <row r="5" spans="1:8" ht="25.5">
      <c r="A5" s="164">
        <v>2</v>
      </c>
      <c r="B5" s="170" t="s">
        <v>273</v>
      </c>
      <c r="C5" s="166"/>
      <c r="D5" s="167"/>
      <c r="E5" s="168"/>
      <c r="F5" s="168"/>
      <c r="G5" s="168"/>
      <c r="H5" s="169"/>
    </row>
    <row r="6" spans="1:8" ht="12.75">
      <c r="A6" s="164"/>
      <c r="B6" s="165" t="s">
        <v>274</v>
      </c>
      <c r="C6" s="166">
        <v>300</v>
      </c>
      <c r="D6" s="167" t="s">
        <v>67</v>
      </c>
      <c r="E6" s="168"/>
      <c r="F6" s="168"/>
      <c r="G6" s="168">
        <f>C6*E6</f>
        <v>0</v>
      </c>
      <c r="H6" s="169">
        <f>C6*F6</f>
        <v>0</v>
      </c>
    </row>
    <row r="7" spans="1:8" ht="12.75">
      <c r="A7" s="164"/>
      <c r="B7" s="165"/>
      <c r="C7" s="166"/>
      <c r="D7" s="167"/>
      <c r="E7" s="168"/>
      <c r="F7" s="168"/>
      <c r="G7" s="168"/>
      <c r="H7" s="169"/>
    </row>
    <row r="8" spans="1:8" ht="38.25">
      <c r="A8" s="164">
        <v>3</v>
      </c>
      <c r="B8" s="170" t="s">
        <v>275</v>
      </c>
      <c r="C8" s="166"/>
      <c r="D8" s="167"/>
      <c r="E8" s="168"/>
      <c r="F8" s="168"/>
      <c r="G8" s="168"/>
      <c r="H8" s="169"/>
    </row>
    <row r="9" spans="1:8" ht="12.75">
      <c r="A9" s="164"/>
      <c r="B9" s="165" t="s">
        <v>276</v>
      </c>
      <c r="C9" s="166">
        <v>600</v>
      </c>
      <c r="D9" s="167" t="s">
        <v>67</v>
      </c>
      <c r="E9" s="168"/>
      <c r="F9" s="168"/>
      <c r="G9" s="168">
        <f>C9*E9</f>
        <v>0</v>
      </c>
      <c r="H9" s="169">
        <f>C9*F9</f>
        <v>0</v>
      </c>
    </row>
    <row r="10" spans="1:8" ht="12.75">
      <c r="A10" s="164"/>
      <c r="B10" s="171"/>
      <c r="C10" s="166"/>
      <c r="D10" s="167"/>
      <c r="E10" s="168"/>
      <c r="F10" s="168"/>
      <c r="G10" s="168"/>
      <c r="H10" s="169"/>
    </row>
    <row r="11" spans="1:8" ht="12.75">
      <c r="A11" s="164">
        <v>4</v>
      </c>
      <c r="B11" s="165" t="s">
        <v>277</v>
      </c>
      <c r="C11" s="166">
        <v>100</v>
      </c>
      <c r="D11" s="167" t="s">
        <v>67</v>
      </c>
      <c r="E11" s="168"/>
      <c r="F11" s="168"/>
      <c r="G11" s="168">
        <f>C11*E11</f>
        <v>0</v>
      </c>
      <c r="H11" s="169">
        <f>C11*F11</f>
        <v>0</v>
      </c>
    </row>
    <row r="12" spans="1:8" ht="12.75">
      <c r="A12" s="164"/>
      <c r="B12" s="171"/>
      <c r="C12" s="166"/>
      <c r="D12" s="167"/>
      <c r="E12" s="168"/>
      <c r="F12" s="168"/>
      <c r="G12" s="168"/>
      <c r="H12" s="169"/>
    </row>
    <row r="13" spans="1:8" ht="12.75">
      <c r="A13" s="164"/>
      <c r="B13" s="171"/>
      <c r="C13" s="166"/>
      <c r="D13" s="167"/>
      <c r="E13" s="168"/>
      <c r="F13" s="168"/>
      <c r="G13" s="168"/>
      <c r="H13" s="169"/>
    </row>
    <row r="14" spans="1:8" ht="25.5">
      <c r="A14" s="164">
        <v>5</v>
      </c>
      <c r="B14" s="165" t="s">
        <v>278</v>
      </c>
      <c r="C14" s="166"/>
      <c r="D14" s="167"/>
      <c r="E14" s="168"/>
      <c r="F14" s="168"/>
      <c r="G14" s="168"/>
      <c r="H14" s="169"/>
    </row>
    <row r="15" spans="1:8" ht="15">
      <c r="A15" s="164"/>
      <c r="B15" s="165" t="s">
        <v>279</v>
      </c>
      <c r="C15" s="166">
        <v>600</v>
      </c>
      <c r="D15" s="167" t="s">
        <v>67</v>
      </c>
      <c r="E15" s="168"/>
      <c r="F15" s="168"/>
      <c r="G15" s="168">
        <f>C15*E15</f>
        <v>0</v>
      </c>
      <c r="H15" s="169">
        <f>C15*F15</f>
        <v>0</v>
      </c>
    </row>
    <row r="16" spans="1:8" ht="12.75">
      <c r="A16" s="164"/>
      <c r="B16" s="165"/>
      <c r="C16" s="166"/>
      <c r="D16" s="167"/>
      <c r="E16" s="168"/>
      <c r="F16" s="168"/>
      <c r="G16" s="168"/>
      <c r="H16" s="169"/>
    </row>
    <row r="17" spans="1:8" ht="15">
      <c r="A17" s="164">
        <v>6</v>
      </c>
      <c r="B17" s="165" t="s">
        <v>280</v>
      </c>
      <c r="C17" s="166">
        <v>1100</v>
      </c>
      <c r="D17" s="167" t="s">
        <v>67</v>
      </c>
      <c r="E17" s="168"/>
      <c r="F17" s="168"/>
      <c r="G17" s="168">
        <f>C17*E17</f>
        <v>0</v>
      </c>
      <c r="H17" s="169">
        <f>C17*F17</f>
        <v>0</v>
      </c>
    </row>
    <row r="18" spans="1:8" ht="12.75">
      <c r="A18" s="164"/>
      <c r="B18" s="171"/>
      <c r="C18" s="166"/>
      <c r="D18" s="167"/>
      <c r="E18" s="168"/>
      <c r="F18" s="168"/>
      <c r="G18" s="168"/>
      <c r="H18" s="169"/>
    </row>
    <row r="19" spans="1:8" ht="15">
      <c r="A19" s="164">
        <v>7</v>
      </c>
      <c r="B19" s="165" t="s">
        <v>281</v>
      </c>
      <c r="C19" s="166">
        <v>800</v>
      </c>
      <c r="D19" s="167" t="s">
        <v>67</v>
      </c>
      <c r="E19" s="168"/>
      <c r="F19" s="168"/>
      <c r="G19" s="168">
        <f>C19*E19</f>
        <v>0</v>
      </c>
      <c r="H19" s="169">
        <f>C19*F19</f>
        <v>0</v>
      </c>
    </row>
    <row r="20" spans="1:8" ht="12.75">
      <c r="A20" s="164"/>
      <c r="B20" s="171"/>
      <c r="C20" s="166"/>
      <c r="D20" s="167"/>
      <c r="E20" s="168"/>
      <c r="F20" s="168"/>
      <c r="G20" s="168"/>
      <c r="H20" s="169"/>
    </row>
    <row r="21" spans="1:8" ht="15">
      <c r="A21" s="164"/>
      <c r="B21" s="165" t="s">
        <v>282</v>
      </c>
      <c r="C21" s="166">
        <v>200</v>
      </c>
      <c r="D21" s="167" t="s">
        <v>67</v>
      </c>
      <c r="E21" s="168"/>
      <c r="F21" s="168"/>
      <c r="G21" s="168">
        <f>C21*E21</f>
        <v>0</v>
      </c>
      <c r="H21" s="169">
        <f>C21*F21</f>
        <v>0</v>
      </c>
    </row>
    <row r="22" spans="1:8" ht="12.75">
      <c r="A22" s="164"/>
      <c r="B22" s="165"/>
      <c r="C22" s="166"/>
      <c r="D22" s="167"/>
      <c r="E22" s="168"/>
      <c r="F22" s="168"/>
      <c r="G22" s="168"/>
      <c r="H22" s="169"/>
    </row>
    <row r="23" spans="1:8" ht="25.5">
      <c r="A23" s="164">
        <v>8</v>
      </c>
      <c r="B23" s="165" t="s">
        <v>283</v>
      </c>
      <c r="C23" s="166"/>
      <c r="D23" s="167"/>
      <c r="E23" s="168"/>
      <c r="F23" s="168"/>
      <c r="G23" s="168"/>
      <c r="H23" s="169"/>
    </row>
    <row r="24" spans="1:8" ht="15">
      <c r="A24" s="164"/>
      <c r="B24" s="165" t="s">
        <v>284</v>
      </c>
      <c r="C24" s="166">
        <v>350</v>
      </c>
      <c r="D24" s="167" t="s">
        <v>67</v>
      </c>
      <c r="E24" s="168"/>
      <c r="F24" s="168"/>
      <c r="G24" s="168">
        <f>C24*E24</f>
        <v>0</v>
      </c>
      <c r="H24" s="169">
        <f>C24*F24</f>
        <v>0</v>
      </c>
    </row>
    <row r="25" spans="1:8" ht="12.75">
      <c r="A25" s="164"/>
      <c r="B25" s="165"/>
      <c r="C25" s="166"/>
      <c r="D25" s="167"/>
      <c r="E25" s="168"/>
      <c r="F25" s="168"/>
      <c r="G25" s="168"/>
      <c r="H25" s="169"/>
    </row>
    <row r="26" spans="1:8" ht="12.75">
      <c r="A26" s="164">
        <v>9</v>
      </c>
      <c r="B26" s="165" t="s">
        <v>285</v>
      </c>
      <c r="C26" s="166">
        <v>600</v>
      </c>
      <c r="D26" s="167" t="s">
        <v>67</v>
      </c>
      <c r="E26" s="168"/>
      <c r="F26" s="168"/>
      <c r="G26" s="168">
        <f>C26*E26</f>
        <v>0</v>
      </c>
      <c r="H26" s="169">
        <f>C26*F26</f>
        <v>0</v>
      </c>
    </row>
    <row r="27" spans="1:8" ht="12.75">
      <c r="A27" s="164"/>
      <c r="B27" s="165"/>
      <c r="C27" s="166"/>
      <c r="D27" s="167"/>
      <c r="E27" s="168"/>
      <c r="F27" s="168"/>
      <c r="G27" s="168"/>
      <c r="H27" s="169"/>
    </row>
    <row r="28" spans="1:9" s="174" customFormat="1" ht="25.5">
      <c r="A28" s="164">
        <v>10</v>
      </c>
      <c r="B28" s="165" t="s">
        <v>286</v>
      </c>
      <c r="C28" s="166">
        <v>1</v>
      </c>
      <c r="D28" s="167" t="s">
        <v>33</v>
      </c>
      <c r="E28" s="168"/>
      <c r="F28" s="168"/>
      <c r="G28" s="168">
        <f>C28*E28</f>
        <v>0</v>
      </c>
      <c r="H28" s="169">
        <f>C28*F28</f>
        <v>0</v>
      </c>
      <c r="I28" s="173"/>
    </row>
    <row r="29" spans="1:9" s="174" customFormat="1" ht="15.75" customHeight="1">
      <c r="A29" s="164"/>
      <c r="B29" s="171"/>
      <c r="C29" s="166"/>
      <c r="D29" s="167"/>
      <c r="E29" s="175"/>
      <c r="F29" s="175"/>
      <c r="G29" s="168"/>
      <c r="H29" s="169"/>
      <c r="I29" s="173"/>
    </row>
    <row r="30" spans="1:9" s="174" customFormat="1" ht="12.75">
      <c r="A30" s="164">
        <v>11</v>
      </c>
      <c r="B30" s="165" t="s">
        <v>287</v>
      </c>
      <c r="C30" s="166">
        <v>2</v>
      </c>
      <c r="D30" s="167" t="s">
        <v>33</v>
      </c>
      <c r="E30" s="168"/>
      <c r="F30" s="168"/>
      <c r="G30" s="168">
        <f>C30*E30</f>
        <v>0</v>
      </c>
      <c r="H30" s="169">
        <f>C30*F30</f>
        <v>0</v>
      </c>
      <c r="I30" s="173"/>
    </row>
    <row r="31" spans="1:9" s="174" customFormat="1" ht="12.75">
      <c r="A31" s="164"/>
      <c r="B31" s="171"/>
      <c r="C31" s="166"/>
      <c r="D31" s="167"/>
      <c r="E31" s="168"/>
      <c r="F31" s="168"/>
      <c r="G31" s="168"/>
      <c r="H31" s="169"/>
      <c r="I31" s="173"/>
    </row>
    <row r="32" spans="1:9" s="174" customFormat="1" ht="12.75">
      <c r="A32" s="164"/>
      <c r="B32" s="176"/>
      <c r="C32" s="166"/>
      <c r="D32" s="167"/>
      <c r="E32" s="168"/>
      <c r="F32" s="168"/>
      <c r="G32" s="168"/>
      <c r="H32" s="169"/>
      <c r="I32" s="173"/>
    </row>
    <row r="33" spans="1:9" s="174" customFormat="1" ht="12.75">
      <c r="A33" s="164">
        <v>12</v>
      </c>
      <c r="B33" s="165" t="s">
        <v>288</v>
      </c>
      <c r="C33" s="166">
        <v>25</v>
      </c>
      <c r="D33" s="167" t="s">
        <v>33</v>
      </c>
      <c r="E33" s="168"/>
      <c r="F33" s="168"/>
      <c r="G33" s="168">
        <f>C33*E33</f>
        <v>0</v>
      </c>
      <c r="H33" s="169">
        <f>C33*F33</f>
        <v>0</v>
      </c>
      <c r="I33" s="173"/>
    </row>
    <row r="34" spans="1:9" s="174" customFormat="1" ht="12.75">
      <c r="A34" s="164"/>
      <c r="B34" s="171"/>
      <c r="C34" s="166"/>
      <c r="D34" s="167"/>
      <c r="E34" s="168"/>
      <c r="F34" s="168"/>
      <c r="G34" s="168"/>
      <c r="H34" s="169"/>
      <c r="I34" s="173"/>
    </row>
    <row r="35" spans="1:9" s="174" customFormat="1" ht="12.75">
      <c r="A35" s="164">
        <v>13</v>
      </c>
      <c r="B35" s="165" t="s">
        <v>289</v>
      </c>
      <c r="C35" s="166">
        <v>1</v>
      </c>
      <c r="D35" s="167" t="s">
        <v>33</v>
      </c>
      <c r="E35" s="168"/>
      <c r="F35" s="168"/>
      <c r="G35" s="168">
        <f>C35*E35</f>
        <v>0</v>
      </c>
      <c r="H35" s="169">
        <f>C35*F35</f>
        <v>0</v>
      </c>
      <c r="I35" s="173"/>
    </row>
    <row r="36" spans="1:9" s="174" customFormat="1" ht="12.75">
      <c r="A36" s="164"/>
      <c r="B36" s="171"/>
      <c r="C36" s="166"/>
      <c r="D36" s="167"/>
      <c r="E36" s="168"/>
      <c r="F36" s="168"/>
      <c r="G36" s="168"/>
      <c r="H36" s="169"/>
      <c r="I36" s="173"/>
    </row>
    <row r="37" spans="1:9" s="174" customFormat="1" ht="38.25">
      <c r="A37" s="164">
        <v>14</v>
      </c>
      <c r="B37" s="177" t="s">
        <v>290</v>
      </c>
      <c r="C37" s="166"/>
      <c r="D37" s="167"/>
      <c r="E37" s="168"/>
      <c r="F37" s="168"/>
      <c r="G37" s="168"/>
      <c r="H37" s="169"/>
      <c r="I37" s="173"/>
    </row>
    <row r="38" spans="1:9" s="174" customFormat="1" ht="12.75">
      <c r="A38" s="164"/>
      <c r="B38" s="171"/>
      <c r="C38" s="166"/>
      <c r="D38" s="167"/>
      <c r="E38" s="168"/>
      <c r="F38" s="168"/>
      <c r="G38" s="168"/>
      <c r="H38" s="169"/>
      <c r="I38" s="173"/>
    </row>
    <row r="39" spans="1:9" s="174" customFormat="1" ht="12.75">
      <c r="A39" s="164"/>
      <c r="B39" s="165" t="s">
        <v>291</v>
      </c>
      <c r="C39" s="166">
        <v>60</v>
      </c>
      <c r="D39" s="167" t="s">
        <v>33</v>
      </c>
      <c r="E39" s="168"/>
      <c r="F39" s="168"/>
      <c r="G39" s="168">
        <f>C39*E39</f>
        <v>0</v>
      </c>
      <c r="H39" s="169">
        <f>C39*F39</f>
        <v>0</v>
      </c>
      <c r="I39" s="173"/>
    </row>
    <row r="40" spans="1:9" s="174" customFormat="1" ht="12.75">
      <c r="A40" s="164"/>
      <c r="B40" s="165"/>
      <c r="C40" s="166"/>
      <c r="D40" s="167"/>
      <c r="E40" s="168"/>
      <c r="F40" s="168"/>
      <c r="G40" s="168"/>
      <c r="H40" s="169"/>
      <c r="I40" s="173"/>
    </row>
    <row r="41" spans="1:9" s="174" customFormat="1" ht="12.75">
      <c r="A41" s="164"/>
      <c r="B41" s="177" t="s">
        <v>292</v>
      </c>
      <c r="C41" s="166"/>
      <c r="D41" s="167"/>
      <c r="E41" s="168"/>
      <c r="F41" s="168"/>
      <c r="G41" s="168"/>
      <c r="H41" s="169"/>
      <c r="I41" s="173"/>
    </row>
    <row r="42" spans="1:9" s="174" customFormat="1" ht="25.5">
      <c r="A42" s="164">
        <v>15</v>
      </c>
      <c r="B42" s="165" t="s">
        <v>293</v>
      </c>
      <c r="C42" s="166">
        <v>16</v>
      </c>
      <c r="D42" s="167" t="s">
        <v>33</v>
      </c>
      <c r="E42" s="168"/>
      <c r="F42" s="168"/>
      <c r="G42" s="168">
        <f>C42*E42</f>
        <v>0</v>
      </c>
      <c r="H42" s="169">
        <f>C42*F42</f>
        <v>0</v>
      </c>
      <c r="I42" s="173"/>
    </row>
    <row r="43" spans="1:9" s="174" customFormat="1" ht="12.75">
      <c r="A43" s="164"/>
      <c r="B43" s="178"/>
      <c r="C43" s="166"/>
      <c r="D43" s="167"/>
      <c r="E43" s="168"/>
      <c r="F43" s="168"/>
      <c r="G43" s="168"/>
      <c r="H43" s="169"/>
      <c r="I43" s="173"/>
    </row>
    <row r="44" spans="1:8" ht="51" customHeight="1">
      <c r="A44" s="164">
        <v>16</v>
      </c>
      <c r="B44" s="170" t="s">
        <v>294</v>
      </c>
      <c r="C44" s="166"/>
      <c r="D44" s="167"/>
      <c r="E44" s="168"/>
      <c r="F44" s="168"/>
      <c r="G44" s="168"/>
      <c r="H44" s="169"/>
    </row>
    <row r="45" spans="1:9" s="174" customFormat="1" ht="12.75">
      <c r="A45" s="164"/>
      <c r="B45" s="177" t="s">
        <v>295</v>
      </c>
      <c r="C45" s="166">
        <v>340</v>
      </c>
      <c r="D45" s="167" t="s">
        <v>67</v>
      </c>
      <c r="E45" s="168"/>
      <c r="F45" s="168"/>
      <c r="G45" s="168">
        <f>C45*E45</f>
        <v>0</v>
      </c>
      <c r="H45" s="169">
        <f>C45*F45</f>
        <v>0</v>
      </c>
      <c r="I45" s="173"/>
    </row>
    <row r="46" spans="1:9" s="174" customFormat="1" ht="12.75">
      <c r="A46" s="164"/>
      <c r="B46" s="178"/>
      <c r="C46" s="166"/>
      <c r="D46" s="167"/>
      <c r="E46" s="168"/>
      <c r="F46" s="168"/>
      <c r="G46" s="168"/>
      <c r="H46" s="169"/>
      <c r="I46" s="173"/>
    </row>
    <row r="47" spans="1:8" ht="99.75" customHeight="1">
      <c r="A47" s="164"/>
      <c r="B47" s="170" t="s">
        <v>296</v>
      </c>
      <c r="C47" s="166"/>
      <c r="D47" s="167"/>
      <c r="E47" s="168"/>
      <c r="F47" s="168"/>
      <c r="G47" s="168"/>
      <c r="H47" s="169"/>
    </row>
    <row r="48" spans="1:8" ht="12.75">
      <c r="A48" s="164"/>
      <c r="B48" s="179" t="s">
        <v>297</v>
      </c>
      <c r="C48" s="166"/>
      <c r="D48" s="167"/>
      <c r="E48" s="168"/>
      <c r="F48" s="168"/>
      <c r="G48" s="168"/>
      <c r="H48" s="169"/>
    </row>
    <row r="49" spans="1:8" ht="38.25">
      <c r="A49" s="164">
        <v>17</v>
      </c>
      <c r="B49" s="170" t="s">
        <v>298</v>
      </c>
      <c r="C49" s="166">
        <v>1</v>
      </c>
      <c r="D49" s="167" t="s">
        <v>76</v>
      </c>
      <c r="E49" s="168"/>
      <c r="F49" s="168"/>
      <c r="G49" s="168">
        <f>C49*E49</f>
        <v>0</v>
      </c>
      <c r="H49" s="169">
        <f>C49*F49</f>
        <v>0</v>
      </c>
    </row>
    <row r="50" spans="1:8" ht="12.75">
      <c r="A50" s="164"/>
      <c r="B50" s="170"/>
      <c r="C50" s="166"/>
      <c r="D50" s="167"/>
      <c r="E50" s="168"/>
      <c r="F50" s="168"/>
      <c r="G50" s="168"/>
      <c r="H50" s="169"/>
    </row>
    <row r="51" spans="1:8" ht="12.75">
      <c r="A51" s="164">
        <v>18</v>
      </c>
      <c r="B51" s="165" t="s">
        <v>299</v>
      </c>
      <c r="C51" s="166">
        <v>1</v>
      </c>
      <c r="D51" s="167" t="s">
        <v>76</v>
      </c>
      <c r="E51" s="168"/>
      <c r="F51" s="168"/>
      <c r="G51" s="168">
        <f>C51*E51</f>
        <v>0</v>
      </c>
      <c r="H51" s="169">
        <f>C51*F51</f>
        <v>0</v>
      </c>
    </row>
    <row r="52" spans="1:8" ht="12.75">
      <c r="A52" s="164"/>
      <c r="B52" s="165"/>
      <c r="C52" s="166"/>
      <c r="D52" s="167"/>
      <c r="E52" s="168"/>
      <c r="F52" s="168"/>
      <c r="G52" s="168"/>
      <c r="H52" s="169"/>
    </row>
    <row r="53" spans="1:8" ht="12.75">
      <c r="A53" s="164">
        <v>19</v>
      </c>
      <c r="B53" s="165" t="s">
        <v>300</v>
      </c>
      <c r="C53" s="166">
        <v>1</v>
      </c>
      <c r="D53" s="167" t="s">
        <v>76</v>
      </c>
      <c r="E53" s="168"/>
      <c r="F53" s="168"/>
      <c r="G53" s="168">
        <f>C53*E53</f>
        <v>0</v>
      </c>
      <c r="H53" s="169">
        <f>C53*F53</f>
        <v>0</v>
      </c>
    </row>
    <row r="54" spans="1:8" ht="12.75">
      <c r="A54" s="164"/>
      <c r="B54" s="165"/>
      <c r="C54" s="166"/>
      <c r="D54" s="167"/>
      <c r="E54" s="168"/>
      <c r="F54" s="168"/>
      <c r="G54" s="168"/>
      <c r="H54" s="169"/>
    </row>
    <row r="55" spans="1:8" ht="25.5">
      <c r="A55" s="164">
        <v>20</v>
      </c>
      <c r="B55" s="165" t="s">
        <v>301</v>
      </c>
      <c r="C55" s="166">
        <v>1</v>
      </c>
      <c r="D55" s="167" t="s">
        <v>76</v>
      </c>
      <c r="E55" s="168"/>
      <c r="F55" s="168"/>
      <c r="G55" s="168">
        <f>C55*E55</f>
        <v>0</v>
      </c>
      <c r="H55" s="169">
        <f>C55*F55</f>
        <v>0</v>
      </c>
    </row>
    <row r="56" spans="1:8" ht="12.75">
      <c r="A56" s="164"/>
      <c r="B56" s="165"/>
      <c r="C56" s="166"/>
      <c r="D56" s="167"/>
      <c r="E56" s="168"/>
      <c r="F56" s="168"/>
      <c r="G56" s="168"/>
      <c r="H56" s="169"/>
    </row>
    <row r="57" spans="1:8" ht="38.25">
      <c r="A57" s="164">
        <v>21</v>
      </c>
      <c r="B57" s="170" t="s">
        <v>302</v>
      </c>
      <c r="C57" s="166">
        <v>140</v>
      </c>
      <c r="D57" s="167" t="s">
        <v>67</v>
      </c>
      <c r="E57" s="168"/>
      <c r="F57" s="168"/>
      <c r="G57" s="168">
        <f>C57*E57</f>
        <v>0</v>
      </c>
      <c r="H57" s="169">
        <f>C57*F57</f>
        <v>0</v>
      </c>
    </row>
    <row r="58" spans="1:8" ht="12.75">
      <c r="A58" s="164"/>
      <c r="B58" s="170"/>
      <c r="C58" s="166"/>
      <c r="D58" s="167"/>
      <c r="E58" s="168"/>
      <c r="F58" s="168"/>
      <c r="G58" s="168"/>
      <c r="H58" s="169"/>
    </row>
    <row r="59" spans="1:8" ht="12.75">
      <c r="A59" s="164">
        <v>22</v>
      </c>
      <c r="B59" s="170" t="s">
        <v>303</v>
      </c>
      <c r="C59" s="166">
        <v>1</v>
      </c>
      <c r="D59" s="180" t="s">
        <v>76</v>
      </c>
      <c r="E59" s="168"/>
      <c r="F59" s="168"/>
      <c r="G59" s="168">
        <f>C59*E59</f>
        <v>0</v>
      </c>
      <c r="H59" s="169">
        <f>C59*F59</f>
        <v>0</v>
      </c>
    </row>
    <row r="60" spans="1:9" ht="12.75">
      <c r="A60" s="164"/>
      <c r="B60" s="181"/>
      <c r="C60" s="166"/>
      <c r="D60" s="167"/>
      <c r="E60" s="168"/>
      <c r="F60" s="168"/>
      <c r="G60" s="168"/>
      <c r="H60" s="169"/>
      <c r="I60" s="182"/>
    </row>
    <row r="61" spans="1:8" ht="12.75">
      <c r="A61" s="164">
        <v>23</v>
      </c>
      <c r="B61" s="170" t="s">
        <v>304</v>
      </c>
      <c r="C61" s="166">
        <v>1</v>
      </c>
      <c r="D61" s="167" t="s">
        <v>76</v>
      </c>
      <c r="E61" s="168"/>
      <c r="F61" s="168"/>
      <c r="G61" s="168">
        <f>C61*E61</f>
        <v>0</v>
      </c>
      <c r="H61" s="169">
        <f>C61*F61</f>
        <v>0</v>
      </c>
    </row>
    <row r="62" spans="1:8" ht="12.75">
      <c r="A62" s="164"/>
      <c r="B62" s="170"/>
      <c r="C62" s="166"/>
      <c r="D62" s="167"/>
      <c r="E62" s="168"/>
      <c r="F62" s="168"/>
      <c r="G62" s="168"/>
      <c r="H62" s="169"/>
    </row>
    <row r="63" spans="1:8" ht="12.75">
      <c r="A63" s="164"/>
      <c r="B63" s="181"/>
      <c r="C63" s="166"/>
      <c r="D63" s="167"/>
      <c r="E63" s="168"/>
      <c r="F63" s="168"/>
      <c r="G63" s="168"/>
      <c r="H63" s="169"/>
    </row>
    <row r="64" spans="1:8" ht="12.75">
      <c r="A64" s="164">
        <v>24</v>
      </c>
      <c r="B64" s="170" t="s">
        <v>305</v>
      </c>
      <c r="C64" s="166">
        <v>120</v>
      </c>
      <c r="D64" s="167" t="s">
        <v>33</v>
      </c>
      <c r="E64" s="168"/>
      <c r="F64" s="168"/>
      <c r="G64" s="168">
        <f>C64*E64</f>
        <v>0</v>
      </c>
      <c r="H64" s="169">
        <f>C64*F64</f>
        <v>0</v>
      </c>
    </row>
    <row r="65" spans="1:8" ht="12.75">
      <c r="A65" s="164"/>
      <c r="B65" s="170"/>
      <c r="C65" s="166"/>
      <c r="D65" s="167"/>
      <c r="E65" s="168"/>
      <c r="F65" s="168"/>
      <c r="G65" s="168"/>
      <c r="H65" s="169"/>
    </row>
    <row r="66" spans="1:9" ht="45" customHeight="1">
      <c r="A66" s="164">
        <v>25</v>
      </c>
      <c r="B66" s="170" t="s">
        <v>306</v>
      </c>
      <c r="C66" s="166">
        <v>6</v>
      </c>
      <c r="D66" s="167" t="s">
        <v>33</v>
      </c>
      <c r="E66" s="168"/>
      <c r="F66" s="168"/>
      <c r="G66" s="168">
        <f>C66*E66</f>
        <v>0</v>
      </c>
      <c r="H66" s="169">
        <f>C66*F66</f>
        <v>0</v>
      </c>
      <c r="I66" s="182"/>
    </row>
    <row r="67" spans="1:8" ht="12.75">
      <c r="A67" s="164"/>
      <c r="B67" s="170"/>
      <c r="C67" s="166"/>
      <c r="D67" s="167"/>
      <c r="E67" s="168"/>
      <c r="F67" s="168"/>
      <c r="G67" s="168"/>
      <c r="H67" s="169"/>
    </row>
    <row r="68" spans="1:8" ht="38.25">
      <c r="A68" s="164">
        <v>26</v>
      </c>
      <c r="B68" s="170" t="s">
        <v>307</v>
      </c>
      <c r="C68" s="166">
        <v>6</v>
      </c>
      <c r="D68" s="167" t="s">
        <v>33</v>
      </c>
      <c r="E68" s="168"/>
      <c r="F68" s="168"/>
      <c r="G68" s="168">
        <f>C68*E68</f>
        <v>0</v>
      </c>
      <c r="H68" s="169">
        <f>C68*F68</f>
        <v>0</v>
      </c>
    </row>
    <row r="69" spans="1:9" ht="12.75">
      <c r="A69" s="164"/>
      <c r="B69" s="181"/>
      <c r="C69" s="166"/>
      <c r="D69" s="167"/>
      <c r="E69" s="168"/>
      <c r="F69" s="168"/>
      <c r="G69" s="168"/>
      <c r="H69" s="169"/>
      <c r="I69" s="182"/>
    </row>
    <row r="70" spans="1:9" ht="45" customHeight="1">
      <c r="A70" s="164">
        <v>27</v>
      </c>
      <c r="B70" s="170" t="s">
        <v>308</v>
      </c>
      <c r="C70" s="166">
        <v>1</v>
      </c>
      <c r="D70" s="167" t="s">
        <v>33</v>
      </c>
      <c r="E70" s="168"/>
      <c r="F70" s="168"/>
      <c r="G70" s="168">
        <f>C70*E70</f>
        <v>0</v>
      </c>
      <c r="H70" s="169">
        <f>C70*F70</f>
        <v>0</v>
      </c>
      <c r="I70" s="182"/>
    </row>
    <row r="71" spans="1:9" ht="18.75" customHeight="1">
      <c r="A71" s="164"/>
      <c r="B71" s="170"/>
      <c r="C71" s="166"/>
      <c r="D71" s="167"/>
      <c r="E71" s="168"/>
      <c r="F71" s="168"/>
      <c r="G71" s="168"/>
      <c r="H71" s="169"/>
      <c r="I71" s="182"/>
    </row>
    <row r="72" spans="1:8" ht="13.5" thickBot="1">
      <c r="A72" s="183"/>
      <c r="B72" s="184" t="s">
        <v>309</v>
      </c>
      <c r="C72" s="185"/>
      <c r="D72" s="184"/>
      <c r="E72" s="186"/>
      <c r="F72" s="186"/>
      <c r="G72" s="186">
        <f>SUM(G3:G71)</f>
        <v>0</v>
      </c>
      <c r="H72" s="187">
        <f>SUM(H3:H71)</f>
        <v>0</v>
      </c>
    </row>
    <row r="73" spans="2:7" ht="12.75">
      <c r="B73" s="188"/>
      <c r="C73" s="189"/>
      <c r="D73" s="190"/>
      <c r="F73" s="192"/>
      <c r="G73" s="192"/>
    </row>
    <row r="74" spans="2:7" ht="13.5" thickBot="1">
      <c r="B74" s="188"/>
      <c r="C74" s="189"/>
      <c r="D74" s="190"/>
      <c r="F74" s="192"/>
      <c r="G74" s="192"/>
    </row>
    <row r="75" spans="1:8" ht="13.5" thickBot="1">
      <c r="A75" s="244" t="s">
        <v>93</v>
      </c>
      <c r="B75" s="245"/>
      <c r="C75" s="245"/>
      <c r="D75" s="245"/>
      <c r="E75" s="245"/>
      <c r="F75" s="245"/>
      <c r="G75" s="245"/>
      <c r="H75" s="246"/>
    </row>
    <row r="76" spans="1:8" ht="25.5">
      <c r="A76" s="159" t="s">
        <v>3</v>
      </c>
      <c r="B76" s="160" t="s">
        <v>4</v>
      </c>
      <c r="C76" s="161" t="s">
        <v>5</v>
      </c>
      <c r="D76" s="160" t="s">
        <v>6</v>
      </c>
      <c r="E76" s="162" t="s">
        <v>7</v>
      </c>
      <c r="F76" s="162" t="s">
        <v>8</v>
      </c>
      <c r="G76" s="162" t="s">
        <v>9</v>
      </c>
      <c r="H76" s="163" t="s">
        <v>10</v>
      </c>
    </row>
    <row r="77" spans="1:8" ht="25.5">
      <c r="A77" s="193">
        <v>1</v>
      </c>
      <c r="B77" s="194" t="s">
        <v>273</v>
      </c>
      <c r="C77" s="195"/>
      <c r="D77" s="196"/>
      <c r="E77" s="197"/>
      <c r="F77" s="197"/>
      <c r="G77" s="197"/>
      <c r="H77" s="198"/>
    </row>
    <row r="78" spans="1:8" ht="12.75">
      <c r="A78" s="193"/>
      <c r="B78" s="199" t="s">
        <v>274</v>
      </c>
      <c r="C78" s="195">
        <v>500</v>
      </c>
      <c r="D78" s="196" t="s">
        <v>67</v>
      </c>
      <c r="E78" s="197"/>
      <c r="F78" s="197"/>
      <c r="G78" s="197">
        <f>C78*E78</f>
        <v>0</v>
      </c>
      <c r="H78" s="198">
        <f>C78*F78</f>
        <v>0</v>
      </c>
    </row>
    <row r="79" spans="1:8" ht="12.75">
      <c r="A79" s="193"/>
      <c r="B79" s="199"/>
      <c r="C79" s="195"/>
      <c r="D79" s="196"/>
      <c r="E79" s="197"/>
      <c r="F79" s="197"/>
      <c r="G79" s="197"/>
      <c r="H79" s="198"/>
    </row>
    <row r="80" spans="1:8" ht="12.75">
      <c r="A80" s="193">
        <v>2</v>
      </c>
      <c r="B80" s="199" t="s">
        <v>277</v>
      </c>
      <c r="C80" s="195">
        <v>300</v>
      </c>
      <c r="D80" s="196" t="s">
        <v>67</v>
      </c>
      <c r="E80" s="197"/>
      <c r="F80" s="197"/>
      <c r="G80" s="197">
        <f>C80*E80</f>
        <v>0</v>
      </c>
      <c r="H80" s="198">
        <f>C80*F80</f>
        <v>0</v>
      </c>
    </row>
    <row r="81" spans="1:8" ht="12.75">
      <c r="A81" s="193"/>
      <c r="B81" s="200"/>
      <c r="C81" s="195"/>
      <c r="D81" s="196"/>
      <c r="E81" s="197"/>
      <c r="F81" s="197"/>
      <c r="G81" s="197"/>
      <c r="H81" s="198"/>
    </row>
    <row r="82" spans="1:8" ht="12.75">
      <c r="A82" s="193"/>
      <c r="B82" s="200"/>
      <c r="C82" s="195"/>
      <c r="D82" s="196"/>
      <c r="E82" s="197"/>
      <c r="F82" s="197"/>
      <c r="G82" s="197"/>
      <c r="H82" s="198"/>
    </row>
    <row r="83" spans="1:8" ht="25.5">
      <c r="A83" s="193">
        <v>3</v>
      </c>
      <c r="B83" s="199" t="s">
        <v>278</v>
      </c>
      <c r="C83" s="195"/>
      <c r="D83" s="196"/>
      <c r="E83" s="197"/>
      <c r="F83" s="197"/>
      <c r="G83" s="197"/>
      <c r="H83" s="198"/>
    </row>
    <row r="84" spans="1:8" ht="15">
      <c r="A84" s="193"/>
      <c r="B84" s="199" t="s">
        <v>310</v>
      </c>
      <c r="C84" s="195">
        <v>300</v>
      </c>
      <c r="D84" s="196" t="s">
        <v>67</v>
      </c>
      <c r="E84" s="197"/>
      <c r="F84" s="197"/>
      <c r="G84" s="197">
        <f>C84*E84</f>
        <v>0</v>
      </c>
      <c r="H84" s="198">
        <f>C84*F84</f>
        <v>0</v>
      </c>
    </row>
    <row r="85" spans="1:8" ht="12.75">
      <c r="A85" s="193"/>
      <c r="B85" s="199"/>
      <c r="C85" s="195"/>
      <c r="D85" s="196"/>
      <c r="E85" s="197"/>
      <c r="F85" s="197"/>
      <c r="G85" s="197"/>
      <c r="H85" s="198"/>
    </row>
    <row r="86" spans="1:8" ht="15">
      <c r="A86" s="193">
        <v>4</v>
      </c>
      <c r="B86" s="199" t="s">
        <v>279</v>
      </c>
      <c r="C86" s="195">
        <v>600</v>
      </c>
      <c r="D86" s="196" t="s">
        <v>67</v>
      </c>
      <c r="E86" s="197"/>
      <c r="F86" s="197"/>
      <c r="G86" s="197">
        <f>C86*E86</f>
        <v>0</v>
      </c>
      <c r="H86" s="198">
        <f>C86*F86</f>
        <v>0</v>
      </c>
    </row>
    <row r="87" spans="1:8" ht="12.75">
      <c r="A87" s="193"/>
      <c r="B87" s="199"/>
      <c r="C87" s="195"/>
      <c r="D87" s="196"/>
      <c r="E87" s="197"/>
      <c r="F87" s="197"/>
      <c r="G87" s="197"/>
      <c r="H87" s="198"/>
    </row>
    <row r="88" spans="1:8" ht="15">
      <c r="A88" s="193">
        <v>5</v>
      </c>
      <c r="B88" s="199" t="s">
        <v>280</v>
      </c>
      <c r="C88" s="195">
        <v>100</v>
      </c>
      <c r="D88" s="196" t="s">
        <v>67</v>
      </c>
      <c r="E88" s="197"/>
      <c r="F88" s="197"/>
      <c r="G88" s="197">
        <f>C88*E88</f>
        <v>0</v>
      </c>
      <c r="H88" s="198">
        <f>C88*F88</f>
        <v>0</v>
      </c>
    </row>
    <row r="89" spans="1:8" ht="12.75">
      <c r="A89" s="193"/>
      <c r="B89" s="200"/>
      <c r="C89" s="195"/>
      <c r="D89" s="196"/>
      <c r="E89" s="197"/>
      <c r="F89" s="197"/>
      <c r="G89" s="197"/>
      <c r="H89" s="198"/>
    </row>
    <row r="90" spans="1:8" ht="15">
      <c r="A90" s="193">
        <v>6</v>
      </c>
      <c r="B90" s="199" t="s">
        <v>281</v>
      </c>
      <c r="C90" s="195">
        <v>400</v>
      </c>
      <c r="D90" s="196" t="s">
        <v>67</v>
      </c>
      <c r="E90" s="197"/>
      <c r="F90" s="197"/>
      <c r="G90" s="197">
        <f>C90*E90</f>
        <v>0</v>
      </c>
      <c r="H90" s="198">
        <f>C90*F90</f>
        <v>0</v>
      </c>
    </row>
    <row r="91" spans="1:8" ht="12.75">
      <c r="A91" s="193"/>
      <c r="B91" s="200"/>
      <c r="C91" s="195"/>
      <c r="D91" s="196"/>
      <c r="E91" s="197"/>
      <c r="F91" s="197"/>
      <c r="G91" s="197"/>
      <c r="H91" s="198"/>
    </row>
    <row r="92" spans="1:8" ht="12.75">
      <c r="A92" s="193">
        <v>7</v>
      </c>
      <c r="B92" s="199" t="s">
        <v>285</v>
      </c>
      <c r="C92" s="195">
        <v>1400</v>
      </c>
      <c r="D92" s="196" t="s">
        <v>67</v>
      </c>
      <c r="E92" s="201"/>
      <c r="F92" s="201"/>
      <c r="G92" s="197">
        <f>C92*E92</f>
        <v>0</v>
      </c>
      <c r="H92" s="198">
        <f>C92*F92</f>
        <v>0</v>
      </c>
    </row>
    <row r="93" spans="1:8" ht="12.75">
      <c r="A93" s="193"/>
      <c r="B93" s="199"/>
      <c r="C93" s="195"/>
      <c r="D93" s="196"/>
      <c r="E93" s="201"/>
      <c r="F93" s="201"/>
      <c r="G93" s="197"/>
      <c r="H93" s="198"/>
    </row>
    <row r="94" spans="1:8" ht="63.75">
      <c r="A94" s="193">
        <v>8</v>
      </c>
      <c r="B94" s="202" t="s">
        <v>311</v>
      </c>
      <c r="C94" s="195"/>
      <c r="D94" s="196"/>
      <c r="E94" s="203"/>
      <c r="F94" s="203"/>
      <c r="G94" s="197"/>
      <c r="H94" s="198"/>
    </row>
    <row r="95" spans="1:8" ht="12.75">
      <c r="A95" s="193"/>
      <c r="B95" s="199"/>
      <c r="C95" s="195">
        <v>50</v>
      </c>
      <c r="D95" s="196" t="s">
        <v>33</v>
      </c>
      <c r="E95" s="201"/>
      <c r="F95" s="201"/>
      <c r="G95" s="197">
        <f>C95*E95</f>
        <v>0</v>
      </c>
      <c r="H95" s="198">
        <f>C95*F95</f>
        <v>0</v>
      </c>
    </row>
    <row r="96" spans="1:8" ht="12.75">
      <c r="A96" s="193"/>
      <c r="B96" s="200"/>
      <c r="C96" s="195"/>
      <c r="D96" s="196"/>
      <c r="E96" s="203"/>
      <c r="F96" s="203"/>
      <c r="G96" s="197"/>
      <c r="H96" s="198"/>
    </row>
    <row r="97" spans="1:8" ht="12.75">
      <c r="A97" s="193">
        <v>9</v>
      </c>
      <c r="B97" s="199" t="s">
        <v>287</v>
      </c>
      <c r="C97" s="195">
        <v>10</v>
      </c>
      <c r="D97" s="196" t="s">
        <v>33</v>
      </c>
      <c r="E97" s="201"/>
      <c r="F97" s="201"/>
      <c r="G97" s="197">
        <f>C97*E97</f>
        <v>0</v>
      </c>
      <c r="H97" s="198">
        <f>C97*F97</f>
        <v>0</v>
      </c>
    </row>
    <row r="98" spans="1:8" ht="12.75">
      <c r="A98" s="193"/>
      <c r="B98" s="200"/>
      <c r="C98" s="195"/>
      <c r="D98" s="196"/>
      <c r="E98" s="201"/>
      <c r="F98" s="201"/>
      <c r="G98" s="197"/>
      <c r="H98" s="198"/>
    </row>
    <row r="99" spans="1:8" ht="12.75">
      <c r="A99" s="193"/>
      <c r="B99" s="204"/>
      <c r="C99" s="195"/>
      <c r="D99" s="196"/>
      <c r="E99" s="201"/>
      <c r="F99" s="201"/>
      <c r="G99" s="197"/>
      <c r="H99" s="198"/>
    </row>
    <row r="100" spans="1:8" ht="12.75">
      <c r="A100" s="193">
        <v>10</v>
      </c>
      <c r="B100" s="199" t="s">
        <v>289</v>
      </c>
      <c r="C100" s="195">
        <v>1</v>
      </c>
      <c r="D100" s="196" t="s">
        <v>33</v>
      </c>
      <c r="E100" s="201"/>
      <c r="F100" s="201"/>
      <c r="G100" s="197">
        <f>C100*E100</f>
        <v>0</v>
      </c>
      <c r="H100" s="198">
        <f>C100*F100</f>
        <v>0</v>
      </c>
    </row>
    <row r="101" spans="1:8" ht="12.75">
      <c r="A101" s="193"/>
      <c r="B101" s="200"/>
      <c r="C101" s="195"/>
      <c r="D101" s="196"/>
      <c r="E101" s="201"/>
      <c r="F101" s="201"/>
      <c r="G101" s="197"/>
      <c r="H101" s="198"/>
    </row>
    <row r="102" spans="1:8" ht="38.25">
      <c r="A102" s="193">
        <v>11</v>
      </c>
      <c r="B102" s="205" t="s">
        <v>290</v>
      </c>
      <c r="C102" s="195"/>
      <c r="D102" s="196"/>
      <c r="E102" s="201"/>
      <c r="F102" s="201"/>
      <c r="G102" s="197"/>
      <c r="H102" s="198"/>
    </row>
    <row r="103" spans="1:8" ht="12.75">
      <c r="A103" s="193"/>
      <c r="B103" s="200"/>
      <c r="C103" s="195"/>
      <c r="D103" s="196"/>
      <c r="E103" s="201"/>
      <c r="F103" s="201"/>
      <c r="G103" s="197"/>
      <c r="H103" s="198"/>
    </row>
    <row r="104" spans="1:8" ht="12.75">
      <c r="A104" s="193"/>
      <c r="B104" s="205" t="s">
        <v>295</v>
      </c>
      <c r="C104" s="195">
        <v>60</v>
      </c>
      <c r="D104" s="196" t="s">
        <v>67</v>
      </c>
      <c r="E104" s="201"/>
      <c r="F104" s="201"/>
      <c r="G104" s="197">
        <f>C104*E104</f>
        <v>0</v>
      </c>
      <c r="H104" s="198">
        <f>C104*F104</f>
        <v>0</v>
      </c>
    </row>
    <row r="105" spans="1:8" ht="12.75">
      <c r="A105" s="193"/>
      <c r="B105" s="204"/>
      <c r="C105" s="195"/>
      <c r="D105" s="196"/>
      <c r="E105" s="201"/>
      <c r="F105" s="201"/>
      <c r="G105" s="197"/>
      <c r="H105" s="198"/>
    </row>
    <row r="106" spans="1:8" ht="25.5">
      <c r="A106" s="193">
        <v>12</v>
      </c>
      <c r="B106" s="194" t="s">
        <v>312</v>
      </c>
      <c r="C106" s="195"/>
      <c r="D106" s="196"/>
      <c r="E106" s="201"/>
      <c r="F106" s="201"/>
      <c r="G106" s="197"/>
      <c r="H106" s="198"/>
    </row>
    <row r="107" spans="1:8" ht="12.75">
      <c r="A107" s="193"/>
      <c r="B107" s="205" t="s">
        <v>313</v>
      </c>
      <c r="C107" s="195">
        <v>50</v>
      </c>
      <c r="D107" s="196" t="s">
        <v>67</v>
      </c>
      <c r="E107" s="201"/>
      <c r="F107" s="201"/>
      <c r="G107" s="197">
        <f>C107*E107</f>
        <v>0</v>
      </c>
      <c r="H107" s="198">
        <f>C107*F107</f>
        <v>0</v>
      </c>
    </row>
    <row r="108" spans="1:8" ht="76.5">
      <c r="A108" s="193"/>
      <c r="B108" s="194" t="s">
        <v>296</v>
      </c>
      <c r="C108" s="195"/>
      <c r="D108" s="196"/>
      <c r="E108" s="201"/>
      <c r="F108" s="201"/>
      <c r="G108" s="197"/>
      <c r="H108" s="198"/>
    </row>
    <row r="109" spans="1:8" ht="12.75">
      <c r="A109" s="193"/>
      <c r="B109" s="206" t="s">
        <v>297</v>
      </c>
      <c r="C109" s="195"/>
      <c r="D109" s="196"/>
      <c r="E109" s="201"/>
      <c r="F109" s="201"/>
      <c r="G109" s="197"/>
      <c r="H109" s="198"/>
    </row>
    <row r="110" spans="1:8" ht="38.25">
      <c r="A110" s="193">
        <v>13</v>
      </c>
      <c r="B110" s="194" t="s">
        <v>298</v>
      </c>
      <c r="C110" s="195">
        <v>1</v>
      </c>
      <c r="D110" s="196" t="s">
        <v>76</v>
      </c>
      <c r="E110" s="201"/>
      <c r="F110" s="201"/>
      <c r="G110" s="197">
        <f>C110*E110</f>
        <v>0</v>
      </c>
      <c r="H110" s="198">
        <f>C110*F110</f>
        <v>0</v>
      </c>
    </row>
    <row r="111" spans="1:8" ht="12.75">
      <c r="A111" s="193"/>
      <c r="B111" s="194"/>
      <c r="C111" s="195"/>
      <c r="D111" s="196"/>
      <c r="E111" s="201"/>
      <c r="F111" s="201"/>
      <c r="G111" s="197"/>
      <c r="H111" s="198"/>
    </row>
    <row r="112" spans="1:8" ht="12.75">
      <c r="A112" s="193">
        <v>14</v>
      </c>
      <c r="B112" s="199" t="s">
        <v>299</v>
      </c>
      <c r="C112" s="195">
        <v>1</v>
      </c>
      <c r="D112" s="196" t="s">
        <v>76</v>
      </c>
      <c r="E112" s="201"/>
      <c r="F112" s="201"/>
      <c r="G112" s="197">
        <f>C112*E112</f>
        <v>0</v>
      </c>
      <c r="H112" s="198">
        <f>C112*F112</f>
        <v>0</v>
      </c>
    </row>
    <row r="113" spans="1:8" ht="12.75">
      <c r="A113" s="193"/>
      <c r="B113" s="199"/>
      <c r="C113" s="195"/>
      <c r="D113" s="196"/>
      <c r="E113" s="201"/>
      <c r="F113" s="201"/>
      <c r="G113" s="197"/>
      <c r="H113" s="198"/>
    </row>
    <row r="114" spans="1:8" ht="12.75">
      <c r="A114" s="193">
        <v>15</v>
      </c>
      <c r="B114" s="199" t="s">
        <v>300</v>
      </c>
      <c r="C114" s="195">
        <v>1</v>
      </c>
      <c r="D114" s="196" t="s">
        <v>76</v>
      </c>
      <c r="E114" s="201"/>
      <c r="F114" s="201"/>
      <c r="G114" s="197">
        <f>C114*E114</f>
        <v>0</v>
      </c>
      <c r="H114" s="198">
        <f>C114*F114</f>
        <v>0</v>
      </c>
    </row>
    <row r="115" spans="1:8" ht="12.75">
      <c r="A115" s="193"/>
      <c r="B115" s="199"/>
      <c r="C115" s="195"/>
      <c r="D115" s="196"/>
      <c r="E115" s="201"/>
      <c r="F115" s="201"/>
      <c r="G115" s="197"/>
      <c r="H115" s="198"/>
    </row>
    <row r="116" spans="1:8" ht="25.5">
      <c r="A116" s="193">
        <v>16</v>
      </c>
      <c r="B116" s="199" t="s">
        <v>301</v>
      </c>
      <c r="C116" s="195">
        <v>1</v>
      </c>
      <c r="D116" s="196" t="s">
        <v>76</v>
      </c>
      <c r="E116" s="201"/>
      <c r="F116" s="201"/>
      <c r="G116" s="197">
        <f>C116*E116</f>
        <v>0</v>
      </c>
      <c r="H116" s="198">
        <f>C116*F116</f>
        <v>0</v>
      </c>
    </row>
    <row r="117" spans="1:8" ht="12.75">
      <c r="A117" s="193"/>
      <c r="B117" s="199"/>
      <c r="C117" s="195"/>
      <c r="D117" s="196"/>
      <c r="E117" s="201"/>
      <c r="F117" s="201"/>
      <c r="G117" s="197"/>
      <c r="H117" s="198"/>
    </row>
    <row r="118" spans="1:8" ht="12.75">
      <c r="A118" s="193">
        <v>17</v>
      </c>
      <c r="B118" s="194" t="s">
        <v>314</v>
      </c>
      <c r="C118" s="195">
        <v>1</v>
      </c>
      <c r="D118" s="196" t="s">
        <v>76</v>
      </c>
      <c r="E118" s="201"/>
      <c r="F118" s="201"/>
      <c r="G118" s="197">
        <f>C118*E118</f>
        <v>0</v>
      </c>
      <c r="H118" s="198">
        <f>C118*F118</f>
        <v>0</v>
      </c>
    </row>
    <row r="119" spans="1:8" ht="12.75">
      <c r="A119" s="193"/>
      <c r="B119" s="194"/>
      <c r="C119" s="195"/>
      <c r="D119" s="196"/>
      <c r="E119" s="201"/>
      <c r="F119" s="201"/>
      <c r="G119" s="197"/>
      <c r="H119" s="198"/>
    </row>
    <row r="120" spans="1:8" ht="12.75">
      <c r="A120" s="193">
        <v>18</v>
      </c>
      <c r="B120" s="247" t="s">
        <v>320</v>
      </c>
      <c r="C120" s="248">
        <v>1</v>
      </c>
      <c r="D120" s="249" t="s">
        <v>76</v>
      </c>
      <c r="E120" s="250"/>
      <c r="F120" s="250"/>
      <c r="G120" s="197">
        <f>C120*E120</f>
        <v>0</v>
      </c>
      <c r="H120" s="198">
        <f>C120*F120</f>
        <v>0</v>
      </c>
    </row>
    <row r="121" spans="1:8" ht="12.75">
      <c r="A121" s="193"/>
      <c r="B121" s="207"/>
      <c r="C121" s="195"/>
      <c r="D121" s="196"/>
      <c r="E121" s="201"/>
      <c r="F121" s="201"/>
      <c r="G121" s="197"/>
      <c r="H121" s="198"/>
    </row>
    <row r="122" spans="1:8" ht="191.25">
      <c r="A122" s="193">
        <v>19</v>
      </c>
      <c r="B122" s="208" t="s">
        <v>315</v>
      </c>
      <c r="C122" s="195"/>
      <c r="D122" s="196"/>
      <c r="E122" s="201"/>
      <c r="F122" s="201"/>
      <c r="G122" s="197"/>
      <c r="H122" s="198"/>
    </row>
    <row r="123" spans="1:8" ht="25.5">
      <c r="A123" s="193"/>
      <c r="B123" s="194" t="s">
        <v>316</v>
      </c>
      <c r="C123" s="195">
        <v>24</v>
      </c>
      <c r="D123" s="196" t="s">
        <v>33</v>
      </c>
      <c r="E123" s="201"/>
      <c r="F123" s="201"/>
      <c r="G123" s="197">
        <f>C123*E123</f>
        <v>0</v>
      </c>
      <c r="H123" s="198">
        <f>C123*F123</f>
        <v>0</v>
      </c>
    </row>
    <row r="124" spans="1:8" ht="12.75">
      <c r="A124" s="193"/>
      <c r="B124" s="194"/>
      <c r="C124" s="195"/>
      <c r="D124" s="196"/>
      <c r="E124" s="201"/>
      <c r="F124" s="201"/>
      <c r="G124" s="197"/>
      <c r="H124" s="198"/>
    </row>
    <row r="125" spans="1:8" ht="12.75">
      <c r="A125" s="193">
        <v>20</v>
      </c>
      <c r="B125" s="194" t="s">
        <v>305</v>
      </c>
      <c r="C125" s="195">
        <v>10</v>
      </c>
      <c r="D125" s="196" t="s">
        <v>33</v>
      </c>
      <c r="E125" s="201"/>
      <c r="F125" s="201"/>
      <c r="G125" s="197">
        <f>C125*E125</f>
        <v>0</v>
      </c>
      <c r="H125" s="198">
        <f>C125*F125</f>
        <v>0</v>
      </c>
    </row>
    <row r="126" spans="1:8" ht="12.75">
      <c r="A126" s="193"/>
      <c r="B126" s="194"/>
      <c r="C126" s="195"/>
      <c r="D126" s="196"/>
      <c r="E126" s="201"/>
      <c r="F126" s="201"/>
      <c r="G126" s="197"/>
      <c r="H126" s="198"/>
    </row>
    <row r="127" spans="1:8" ht="12.75">
      <c r="A127" s="193">
        <v>21</v>
      </c>
      <c r="B127" s="194" t="s">
        <v>317</v>
      </c>
      <c r="C127" s="195">
        <v>4</v>
      </c>
      <c r="D127" s="196" t="s">
        <v>33</v>
      </c>
      <c r="E127" s="201"/>
      <c r="F127" s="201"/>
      <c r="G127" s="197">
        <f>C127*E127</f>
        <v>0</v>
      </c>
      <c r="H127" s="198">
        <f>C127*F127</f>
        <v>0</v>
      </c>
    </row>
    <row r="128" spans="1:8" ht="12.75">
      <c r="A128" s="193"/>
      <c r="B128" s="194"/>
      <c r="C128" s="195"/>
      <c r="D128" s="196"/>
      <c r="E128" s="201"/>
      <c r="F128" s="201"/>
      <c r="G128" s="197"/>
      <c r="H128" s="198"/>
    </row>
    <row r="129" spans="1:8" ht="12.75">
      <c r="A129" s="193">
        <v>22</v>
      </c>
      <c r="B129" s="194" t="s">
        <v>318</v>
      </c>
      <c r="C129" s="195">
        <v>4</v>
      </c>
      <c r="D129" s="196" t="s">
        <v>33</v>
      </c>
      <c r="E129" s="201"/>
      <c r="F129" s="201"/>
      <c r="G129" s="197">
        <f>C129*E129</f>
        <v>0</v>
      </c>
      <c r="H129" s="198">
        <f>C129*F129</f>
        <v>0</v>
      </c>
    </row>
    <row r="130" spans="1:8" ht="12.75">
      <c r="A130" s="193"/>
      <c r="B130" s="194"/>
      <c r="C130" s="195"/>
      <c r="D130" s="196"/>
      <c r="E130" s="201"/>
      <c r="F130" s="201"/>
      <c r="G130" s="197"/>
      <c r="H130" s="198"/>
    </row>
    <row r="131" spans="1:8" ht="12.75">
      <c r="A131" s="193">
        <v>23</v>
      </c>
      <c r="B131" s="194" t="s">
        <v>306</v>
      </c>
      <c r="C131" s="195">
        <v>4</v>
      </c>
      <c r="D131" s="196" t="s">
        <v>33</v>
      </c>
      <c r="E131" s="201"/>
      <c r="F131" s="201"/>
      <c r="G131" s="197">
        <f>C131*E131</f>
        <v>0</v>
      </c>
      <c r="H131" s="198">
        <f>C131*F131</f>
        <v>0</v>
      </c>
    </row>
    <row r="132" spans="1:8" ht="12.75">
      <c r="A132" s="193"/>
      <c r="B132" s="194"/>
      <c r="C132" s="195"/>
      <c r="D132" s="196"/>
      <c r="E132" s="201"/>
      <c r="F132" s="201"/>
      <c r="G132" s="197"/>
      <c r="H132" s="198"/>
    </row>
    <row r="133" spans="1:8" ht="38.25">
      <c r="A133" s="193">
        <v>24</v>
      </c>
      <c r="B133" s="194" t="s">
        <v>307</v>
      </c>
      <c r="C133" s="195">
        <v>8</v>
      </c>
      <c r="D133" s="196" t="s">
        <v>33</v>
      </c>
      <c r="E133" s="201"/>
      <c r="F133" s="201"/>
      <c r="G133" s="197">
        <f>C133*E133</f>
        <v>0</v>
      </c>
      <c r="H133" s="198">
        <f>C133*F133</f>
        <v>0</v>
      </c>
    </row>
    <row r="134" spans="1:8" ht="12.75">
      <c r="A134" s="193"/>
      <c r="B134" s="207"/>
      <c r="C134" s="195"/>
      <c r="D134" s="196"/>
      <c r="E134" s="201"/>
      <c r="F134" s="201"/>
      <c r="G134" s="197"/>
      <c r="H134" s="198"/>
    </row>
    <row r="135" spans="1:8" ht="13.5" thickBot="1">
      <c r="A135" s="183"/>
      <c r="B135" s="209" t="s">
        <v>309</v>
      </c>
      <c r="C135" s="185"/>
      <c r="D135" s="210"/>
      <c r="E135" s="211"/>
      <c r="F135" s="211"/>
      <c r="G135" s="211">
        <f>SUM(G77:G134)</f>
        <v>0</v>
      </c>
      <c r="H135" s="212">
        <f>SUM(H77:H134)</f>
        <v>0</v>
      </c>
    </row>
  </sheetData>
  <sheetProtection/>
  <mergeCells count="2">
    <mergeCell ref="A1:H1"/>
    <mergeCell ref="A75:H75"/>
  </mergeCells>
  <printOptions/>
  <pageMargins left="0.2362204724409449" right="0.2362204724409449" top="0.7086614173228347" bottom="0.7086614173228347" header="0.4330708661417323" footer="0.4330708661417323"/>
  <pageSetup firstPageNumber="-4105" useFirstPageNumber="1" fitToHeight="0" fitToWidth="1" horizontalDpi="600" verticalDpi="600" orientation="portrait" paperSize="9" scale="86" r:id="rId1"/>
  <headerFooter>
    <oddHeader>&amp;L&amp;"Times New Roman CE,bold"&amp;10 Zsaluzás és állványozás</oddHeader>
  </headerFooter>
  <rowBreaks count="1" manualBreakCount="1">
    <brk id="30" max="7" man="1"/>
  </rowBreaks>
</worksheet>
</file>

<file path=xl/worksheets/sheet22.xml><?xml version="1.0" encoding="utf-8"?>
<worksheet xmlns="http://schemas.openxmlformats.org/spreadsheetml/2006/main" xmlns:r="http://schemas.openxmlformats.org/officeDocument/2006/relationships">
  <sheetPr>
    <outlinePr summaryBelow="0" summaryRight="0"/>
    <pageSetUpPr fitToPage="1"/>
  </sheetPr>
  <dimension ref="A1:J193"/>
  <sheetViews>
    <sheetView zoomScalePageLayoutView="0" workbookViewId="0" topLeftCell="A188">
      <selection activeCell="C101" sqref="C101"/>
    </sheetView>
  </sheetViews>
  <sheetFormatPr defaultColWidth="9.140625" defaultRowHeight="15"/>
  <cols>
    <col min="1" max="1" width="4.57421875" style="216" customWidth="1"/>
    <col min="2" max="2" width="9.7109375" style="214" customWidth="1"/>
    <col min="3" max="3" width="37.00390625" style="214" customWidth="1"/>
    <col min="4" max="4" width="7.7109375" style="214" customWidth="1"/>
    <col min="5" max="5" width="8.7109375" style="214" customWidth="1"/>
    <col min="6" max="7" width="9.7109375" style="215" customWidth="1"/>
    <col min="8" max="9" width="10.28125" style="215" customWidth="1"/>
    <col min="10" max="16384" width="9.140625" style="214" customWidth="1"/>
  </cols>
  <sheetData>
    <row r="1" spans="1:9" ht="12.75">
      <c r="A1" s="254" t="s">
        <v>92</v>
      </c>
      <c r="B1" s="254"/>
      <c r="C1" s="254"/>
      <c r="D1" s="254"/>
      <c r="E1" s="254"/>
      <c r="F1" s="254"/>
      <c r="G1" s="254"/>
      <c r="H1" s="254"/>
      <c r="I1" s="254"/>
    </row>
    <row r="2" spans="1:9" s="220" customFormat="1" ht="24.75" customHeight="1">
      <c r="A2" s="222" t="s">
        <v>3</v>
      </c>
      <c r="B2" s="222" t="s">
        <v>319</v>
      </c>
      <c r="C2" s="222" t="s">
        <v>4</v>
      </c>
      <c r="D2" s="222" t="s">
        <v>5</v>
      </c>
      <c r="E2" s="222" t="s">
        <v>6</v>
      </c>
      <c r="F2" s="221" t="s">
        <v>7</v>
      </c>
      <c r="G2" s="221" t="s">
        <v>8</v>
      </c>
      <c r="H2" s="221" t="s">
        <v>9</v>
      </c>
      <c r="I2" s="221" t="s">
        <v>10</v>
      </c>
    </row>
    <row r="3" spans="1:9" ht="25.5">
      <c r="A3" s="219" t="s">
        <v>62</v>
      </c>
      <c r="B3" s="218" t="s">
        <v>445</v>
      </c>
      <c r="C3" s="218" t="s">
        <v>447</v>
      </c>
      <c r="D3" s="218">
        <v>173</v>
      </c>
      <c r="E3" s="218" t="s">
        <v>35</v>
      </c>
      <c r="F3" s="217"/>
      <c r="G3" s="217"/>
      <c r="H3" s="217">
        <f>D3*F3</f>
        <v>0</v>
      </c>
      <c r="I3" s="217">
        <f>G3*D3</f>
        <v>0</v>
      </c>
    </row>
    <row r="4" spans="1:9" ht="25.5">
      <c r="A4" s="219" t="s">
        <v>446</v>
      </c>
      <c r="B4" s="218" t="s">
        <v>445</v>
      </c>
      <c r="C4" s="218" t="s">
        <v>444</v>
      </c>
      <c r="D4" s="218">
        <v>120</v>
      </c>
      <c r="E4" s="218" t="s">
        <v>35</v>
      </c>
      <c r="F4" s="217"/>
      <c r="G4" s="217"/>
      <c r="H4" s="217">
        <f aca="true" t="shared" si="0" ref="H4:H45">F4*D4</f>
        <v>0</v>
      </c>
      <c r="I4" s="217"/>
    </row>
    <row r="5" spans="1:9" ht="12.75">
      <c r="A5" s="219" t="s">
        <v>443</v>
      </c>
      <c r="B5" s="218" t="s">
        <v>442</v>
      </c>
      <c r="C5" s="218" t="s">
        <v>441</v>
      </c>
      <c r="D5" s="218">
        <v>173</v>
      </c>
      <c r="E5" s="218" t="s">
        <v>35</v>
      </c>
      <c r="F5" s="217"/>
      <c r="G5" s="217"/>
      <c r="H5" s="217">
        <f t="shared" si="0"/>
        <v>0</v>
      </c>
      <c r="I5" s="217">
        <f aca="true" t="shared" si="1" ref="I5:I45">G5*D5</f>
        <v>0</v>
      </c>
    </row>
    <row r="6" spans="1:9" ht="12.75">
      <c r="A6" s="219" t="s">
        <v>440</v>
      </c>
      <c r="B6" s="218" t="s">
        <v>439</v>
      </c>
      <c r="C6" s="218" t="s">
        <v>438</v>
      </c>
      <c r="D6" s="218">
        <v>1</v>
      </c>
      <c r="E6" s="218" t="s">
        <v>33</v>
      </c>
      <c r="F6" s="217"/>
      <c r="G6" s="217"/>
      <c r="H6" s="217">
        <f t="shared" si="0"/>
        <v>0</v>
      </c>
      <c r="I6" s="217">
        <f t="shared" si="1"/>
        <v>0</v>
      </c>
    </row>
    <row r="7" spans="1:9" ht="140.25">
      <c r="A7" s="219" t="s">
        <v>437</v>
      </c>
      <c r="B7" s="218" t="s">
        <v>436</v>
      </c>
      <c r="C7" s="218" t="s">
        <v>435</v>
      </c>
      <c r="D7" s="218">
        <v>2</v>
      </c>
      <c r="E7" s="218" t="s">
        <v>33</v>
      </c>
      <c r="F7" s="217"/>
      <c r="G7" s="217"/>
      <c r="H7" s="217">
        <f t="shared" si="0"/>
        <v>0</v>
      </c>
      <c r="I7" s="217">
        <f t="shared" si="1"/>
        <v>0</v>
      </c>
    </row>
    <row r="8" spans="1:9" ht="102">
      <c r="A8" s="219" t="s">
        <v>434</v>
      </c>
      <c r="B8" s="218" t="s">
        <v>433</v>
      </c>
      <c r="C8" s="218" t="s">
        <v>432</v>
      </c>
      <c r="D8" s="218">
        <v>6</v>
      </c>
      <c r="E8" s="218" t="s">
        <v>35</v>
      </c>
      <c r="F8" s="217"/>
      <c r="G8" s="217"/>
      <c r="H8" s="217">
        <f t="shared" si="0"/>
        <v>0</v>
      </c>
      <c r="I8" s="217">
        <f t="shared" si="1"/>
        <v>0</v>
      </c>
    </row>
    <row r="9" spans="1:9" ht="102">
      <c r="A9" s="219" t="s">
        <v>431</v>
      </c>
      <c r="B9" s="218" t="s">
        <v>430</v>
      </c>
      <c r="C9" s="218" t="s">
        <v>429</v>
      </c>
      <c r="D9" s="218">
        <v>82</v>
      </c>
      <c r="E9" s="218" t="s">
        <v>35</v>
      </c>
      <c r="F9" s="217"/>
      <c r="G9" s="217"/>
      <c r="H9" s="217">
        <f t="shared" si="0"/>
        <v>0</v>
      </c>
      <c r="I9" s="217">
        <f t="shared" si="1"/>
        <v>0</v>
      </c>
    </row>
    <row r="10" spans="1:9" ht="102">
      <c r="A10" s="219" t="s">
        <v>428</v>
      </c>
      <c r="B10" s="218" t="s">
        <v>427</v>
      </c>
      <c r="C10" s="218" t="s">
        <v>426</v>
      </c>
      <c r="D10" s="218">
        <v>2</v>
      </c>
      <c r="E10" s="218" t="s">
        <v>35</v>
      </c>
      <c r="F10" s="217"/>
      <c r="G10" s="217"/>
      <c r="H10" s="217">
        <f t="shared" si="0"/>
        <v>0</v>
      </c>
      <c r="I10" s="217">
        <f t="shared" si="1"/>
        <v>0</v>
      </c>
    </row>
    <row r="11" spans="1:9" ht="102">
      <c r="A11" s="219" t="s">
        <v>425</v>
      </c>
      <c r="B11" s="218" t="s">
        <v>424</v>
      </c>
      <c r="C11" s="218" t="s">
        <v>423</v>
      </c>
      <c r="D11" s="218">
        <v>30</v>
      </c>
      <c r="E11" s="218" t="s">
        <v>35</v>
      </c>
      <c r="F11" s="217"/>
      <c r="G11" s="217"/>
      <c r="H11" s="217">
        <f t="shared" si="0"/>
        <v>0</v>
      </c>
      <c r="I11" s="217">
        <f t="shared" si="1"/>
        <v>0</v>
      </c>
    </row>
    <row r="12" spans="1:9" ht="102">
      <c r="A12" s="219" t="s">
        <v>422</v>
      </c>
      <c r="B12" s="218" t="s">
        <v>421</v>
      </c>
      <c r="C12" s="218" t="s">
        <v>420</v>
      </c>
      <c r="D12" s="218">
        <v>90</v>
      </c>
      <c r="E12" s="218" t="s">
        <v>35</v>
      </c>
      <c r="F12" s="217"/>
      <c r="G12" s="217"/>
      <c r="H12" s="217">
        <f t="shared" si="0"/>
        <v>0</v>
      </c>
      <c r="I12" s="217">
        <f t="shared" si="1"/>
        <v>0</v>
      </c>
    </row>
    <row r="13" spans="1:9" ht="140.25">
      <c r="A13" s="219" t="s">
        <v>419</v>
      </c>
      <c r="B13" s="218" t="s">
        <v>418</v>
      </c>
      <c r="C13" s="218" t="s">
        <v>417</v>
      </c>
      <c r="D13" s="218">
        <v>41</v>
      </c>
      <c r="E13" s="218" t="s">
        <v>35</v>
      </c>
      <c r="F13" s="217"/>
      <c r="G13" s="217"/>
      <c r="H13" s="217">
        <f t="shared" si="0"/>
        <v>0</v>
      </c>
      <c r="I13" s="217">
        <f t="shared" si="1"/>
        <v>0</v>
      </c>
    </row>
    <row r="14" spans="1:9" ht="140.25">
      <c r="A14" s="219" t="s">
        <v>416</v>
      </c>
      <c r="B14" s="218" t="s">
        <v>415</v>
      </c>
      <c r="C14" s="218" t="s">
        <v>414</v>
      </c>
      <c r="D14" s="218">
        <v>24</v>
      </c>
      <c r="E14" s="218" t="s">
        <v>35</v>
      </c>
      <c r="F14" s="217"/>
      <c r="G14" s="217"/>
      <c r="H14" s="217">
        <f t="shared" si="0"/>
        <v>0</v>
      </c>
      <c r="I14" s="217">
        <f t="shared" si="1"/>
        <v>0</v>
      </c>
    </row>
    <row r="15" spans="1:9" ht="140.25">
      <c r="A15" s="219" t="s">
        <v>413</v>
      </c>
      <c r="B15" s="218" t="s">
        <v>412</v>
      </c>
      <c r="C15" s="218" t="s">
        <v>411</v>
      </c>
      <c r="D15" s="218">
        <v>18</v>
      </c>
      <c r="E15" s="218" t="s">
        <v>35</v>
      </c>
      <c r="F15" s="217"/>
      <c r="G15" s="217"/>
      <c r="H15" s="217">
        <f t="shared" si="0"/>
        <v>0</v>
      </c>
      <c r="I15" s="217">
        <f t="shared" si="1"/>
        <v>0</v>
      </c>
    </row>
    <row r="16" spans="1:9" ht="76.5">
      <c r="A16" s="219" t="s">
        <v>410</v>
      </c>
      <c r="B16" s="218" t="s">
        <v>409</v>
      </c>
      <c r="C16" s="218" t="s">
        <v>408</v>
      </c>
      <c r="D16" s="218">
        <v>4</v>
      </c>
      <c r="E16" s="218" t="s">
        <v>33</v>
      </c>
      <c r="F16" s="217"/>
      <c r="G16" s="217"/>
      <c r="H16" s="217">
        <f t="shared" si="0"/>
        <v>0</v>
      </c>
      <c r="I16" s="217">
        <f t="shared" si="1"/>
        <v>0</v>
      </c>
    </row>
    <row r="17" spans="1:9" ht="76.5">
      <c r="A17" s="219" t="s">
        <v>407</v>
      </c>
      <c r="B17" s="218" t="s">
        <v>406</v>
      </c>
      <c r="C17" s="218" t="s">
        <v>405</v>
      </c>
      <c r="D17" s="218">
        <v>2</v>
      </c>
      <c r="E17" s="218" t="s">
        <v>33</v>
      </c>
      <c r="F17" s="217"/>
      <c r="G17" s="217"/>
      <c r="H17" s="217">
        <f t="shared" si="0"/>
        <v>0</v>
      </c>
      <c r="I17" s="217">
        <f t="shared" si="1"/>
        <v>0</v>
      </c>
    </row>
    <row r="18" spans="1:9" ht="38.25">
      <c r="A18" s="219" t="s">
        <v>404</v>
      </c>
      <c r="B18" s="218" t="s">
        <v>403</v>
      </c>
      <c r="C18" s="218" t="s">
        <v>402</v>
      </c>
      <c r="D18" s="218">
        <v>2</v>
      </c>
      <c r="E18" s="218" t="s">
        <v>33</v>
      </c>
      <c r="F18" s="217"/>
      <c r="G18" s="217"/>
      <c r="H18" s="217">
        <f t="shared" si="0"/>
        <v>0</v>
      </c>
      <c r="I18" s="217">
        <f t="shared" si="1"/>
        <v>0</v>
      </c>
    </row>
    <row r="19" spans="1:9" ht="63.75">
      <c r="A19" s="219" t="s">
        <v>401</v>
      </c>
      <c r="B19" s="218" t="s">
        <v>400</v>
      </c>
      <c r="C19" s="218" t="s">
        <v>399</v>
      </c>
      <c r="D19" s="218">
        <v>2</v>
      </c>
      <c r="E19" s="218" t="s">
        <v>33</v>
      </c>
      <c r="F19" s="217"/>
      <c r="G19" s="217"/>
      <c r="H19" s="217">
        <f t="shared" si="0"/>
        <v>0</v>
      </c>
      <c r="I19" s="217">
        <f t="shared" si="1"/>
        <v>0</v>
      </c>
    </row>
    <row r="20" spans="1:9" ht="63.75">
      <c r="A20" s="219" t="s">
        <v>398</v>
      </c>
      <c r="B20" s="218" t="s">
        <v>397</v>
      </c>
      <c r="C20" s="218" t="s">
        <v>396</v>
      </c>
      <c r="D20" s="218">
        <v>2</v>
      </c>
      <c r="E20" s="218" t="s">
        <v>33</v>
      </c>
      <c r="F20" s="217"/>
      <c r="G20" s="217"/>
      <c r="H20" s="217">
        <f t="shared" si="0"/>
        <v>0</v>
      </c>
      <c r="I20" s="217">
        <f t="shared" si="1"/>
        <v>0</v>
      </c>
    </row>
    <row r="21" spans="1:9" ht="76.5">
      <c r="A21" s="219" t="s">
        <v>395</v>
      </c>
      <c r="B21" s="218" t="s">
        <v>394</v>
      </c>
      <c r="C21" s="218" t="s">
        <v>393</v>
      </c>
      <c r="D21" s="218">
        <v>1</v>
      </c>
      <c r="E21" s="218" t="s">
        <v>33</v>
      </c>
      <c r="F21" s="217"/>
      <c r="G21" s="217"/>
      <c r="H21" s="217">
        <f t="shared" si="0"/>
        <v>0</v>
      </c>
      <c r="I21" s="217">
        <f t="shared" si="1"/>
        <v>0</v>
      </c>
    </row>
    <row r="22" spans="1:9" ht="63.75">
      <c r="A22" s="219" t="s">
        <v>392</v>
      </c>
      <c r="B22" s="218" t="s">
        <v>391</v>
      </c>
      <c r="C22" s="218" t="s">
        <v>390</v>
      </c>
      <c r="D22" s="218">
        <v>4</v>
      </c>
      <c r="E22" s="218" t="s">
        <v>33</v>
      </c>
      <c r="F22" s="217"/>
      <c r="G22" s="217"/>
      <c r="H22" s="217">
        <f t="shared" si="0"/>
        <v>0</v>
      </c>
      <c r="I22" s="217">
        <f t="shared" si="1"/>
        <v>0</v>
      </c>
    </row>
    <row r="23" spans="1:9" ht="63.75">
      <c r="A23" s="219" t="s">
        <v>389</v>
      </c>
      <c r="B23" s="218" t="s">
        <v>388</v>
      </c>
      <c r="C23" s="218" t="s">
        <v>387</v>
      </c>
      <c r="D23" s="218">
        <v>4</v>
      </c>
      <c r="E23" s="218" t="s">
        <v>33</v>
      </c>
      <c r="F23" s="217"/>
      <c r="G23" s="217"/>
      <c r="H23" s="217">
        <f t="shared" si="0"/>
        <v>0</v>
      </c>
      <c r="I23" s="217">
        <f t="shared" si="1"/>
        <v>0</v>
      </c>
    </row>
    <row r="24" spans="1:9" ht="76.5">
      <c r="A24" s="219" t="s">
        <v>386</v>
      </c>
      <c r="B24" s="218" t="s">
        <v>385</v>
      </c>
      <c r="C24" s="218" t="s">
        <v>384</v>
      </c>
      <c r="D24" s="218">
        <v>4</v>
      </c>
      <c r="E24" s="218" t="s">
        <v>33</v>
      </c>
      <c r="F24" s="217"/>
      <c r="G24" s="217"/>
      <c r="H24" s="217">
        <f t="shared" si="0"/>
        <v>0</v>
      </c>
      <c r="I24" s="217">
        <f t="shared" si="1"/>
        <v>0</v>
      </c>
    </row>
    <row r="25" spans="1:9" ht="76.5">
      <c r="A25" s="219" t="s">
        <v>383</v>
      </c>
      <c r="B25" s="218" t="s">
        <v>382</v>
      </c>
      <c r="C25" s="218" t="s">
        <v>381</v>
      </c>
      <c r="D25" s="218">
        <v>1</v>
      </c>
      <c r="E25" s="218" t="s">
        <v>33</v>
      </c>
      <c r="F25" s="217"/>
      <c r="G25" s="217"/>
      <c r="H25" s="217">
        <f t="shared" si="0"/>
        <v>0</v>
      </c>
      <c r="I25" s="217">
        <f t="shared" si="1"/>
        <v>0</v>
      </c>
    </row>
    <row r="26" spans="1:9" ht="76.5">
      <c r="A26" s="219" t="s">
        <v>380</v>
      </c>
      <c r="B26" s="218" t="s">
        <v>379</v>
      </c>
      <c r="C26" s="218" t="s">
        <v>378</v>
      </c>
      <c r="D26" s="218">
        <v>2</v>
      </c>
      <c r="E26" s="218" t="s">
        <v>33</v>
      </c>
      <c r="F26" s="217"/>
      <c r="G26" s="217"/>
      <c r="H26" s="217">
        <f t="shared" si="0"/>
        <v>0</v>
      </c>
      <c r="I26" s="217">
        <f t="shared" si="1"/>
        <v>0</v>
      </c>
    </row>
    <row r="27" spans="1:9" ht="76.5">
      <c r="A27" s="219" t="s">
        <v>377</v>
      </c>
      <c r="B27" s="218" t="s">
        <v>376</v>
      </c>
      <c r="C27" s="218" t="s">
        <v>375</v>
      </c>
      <c r="D27" s="218">
        <v>4</v>
      </c>
      <c r="E27" s="218" t="s">
        <v>33</v>
      </c>
      <c r="F27" s="217"/>
      <c r="G27" s="217"/>
      <c r="H27" s="217">
        <f t="shared" si="0"/>
        <v>0</v>
      </c>
      <c r="I27" s="217">
        <f t="shared" si="1"/>
        <v>0</v>
      </c>
    </row>
    <row r="28" spans="1:9" ht="51">
      <c r="A28" s="219" t="s">
        <v>374</v>
      </c>
      <c r="B28" s="218" t="s">
        <v>373</v>
      </c>
      <c r="C28" s="218" t="s">
        <v>372</v>
      </c>
      <c r="D28" s="218">
        <v>4</v>
      </c>
      <c r="E28" s="218" t="s">
        <v>33</v>
      </c>
      <c r="F28" s="217"/>
      <c r="G28" s="217"/>
      <c r="H28" s="217">
        <f t="shared" si="0"/>
        <v>0</v>
      </c>
      <c r="I28" s="217">
        <f t="shared" si="1"/>
        <v>0</v>
      </c>
    </row>
    <row r="29" spans="1:9" ht="102">
      <c r="A29" s="219" t="s">
        <v>371</v>
      </c>
      <c r="B29" s="218" t="s">
        <v>370</v>
      </c>
      <c r="C29" s="218" t="s">
        <v>369</v>
      </c>
      <c r="D29" s="218">
        <v>4</v>
      </c>
      <c r="E29" s="218" t="s">
        <v>33</v>
      </c>
      <c r="F29" s="217"/>
      <c r="G29" s="217"/>
      <c r="H29" s="217">
        <f t="shared" si="0"/>
        <v>0</v>
      </c>
      <c r="I29" s="217">
        <f t="shared" si="1"/>
        <v>0</v>
      </c>
    </row>
    <row r="30" spans="1:9" ht="102">
      <c r="A30" s="219" t="s">
        <v>368</v>
      </c>
      <c r="B30" s="218" t="s">
        <v>367</v>
      </c>
      <c r="C30" s="218" t="s">
        <v>366</v>
      </c>
      <c r="D30" s="218">
        <v>1</v>
      </c>
      <c r="E30" s="218" t="s">
        <v>33</v>
      </c>
      <c r="F30" s="217"/>
      <c r="G30" s="217"/>
      <c r="H30" s="217">
        <f t="shared" si="0"/>
        <v>0</v>
      </c>
      <c r="I30" s="217">
        <f t="shared" si="1"/>
        <v>0</v>
      </c>
    </row>
    <row r="31" spans="1:9" ht="140.25">
      <c r="A31" s="219" t="s">
        <v>365</v>
      </c>
      <c r="B31" s="218" t="s">
        <v>364</v>
      </c>
      <c r="C31" s="218" t="s">
        <v>363</v>
      </c>
      <c r="D31" s="218">
        <v>6</v>
      </c>
      <c r="E31" s="218" t="s">
        <v>33</v>
      </c>
      <c r="F31" s="217"/>
      <c r="G31" s="217"/>
      <c r="H31" s="217">
        <f t="shared" si="0"/>
        <v>0</v>
      </c>
      <c r="I31" s="217">
        <f t="shared" si="1"/>
        <v>0</v>
      </c>
    </row>
    <row r="32" spans="1:9" ht="89.25">
      <c r="A32" s="219" t="s">
        <v>362</v>
      </c>
      <c r="B32" s="218" t="s">
        <v>361</v>
      </c>
      <c r="C32" s="218" t="s">
        <v>360</v>
      </c>
      <c r="D32" s="218">
        <v>2</v>
      </c>
      <c r="E32" s="218" t="s">
        <v>33</v>
      </c>
      <c r="F32" s="217"/>
      <c r="G32" s="217"/>
      <c r="H32" s="217">
        <f t="shared" si="0"/>
        <v>0</v>
      </c>
      <c r="I32" s="217">
        <f t="shared" si="1"/>
        <v>0</v>
      </c>
    </row>
    <row r="33" spans="1:9" ht="89.25">
      <c r="A33" s="219" t="s">
        <v>359</v>
      </c>
      <c r="B33" s="218" t="s">
        <v>358</v>
      </c>
      <c r="C33" s="218" t="s">
        <v>357</v>
      </c>
      <c r="D33" s="218">
        <v>4</v>
      </c>
      <c r="E33" s="218" t="s">
        <v>33</v>
      </c>
      <c r="F33" s="217"/>
      <c r="G33" s="217"/>
      <c r="H33" s="217">
        <f t="shared" si="0"/>
        <v>0</v>
      </c>
      <c r="I33" s="217">
        <f t="shared" si="1"/>
        <v>0</v>
      </c>
    </row>
    <row r="34" spans="1:9" ht="89.25">
      <c r="A34" s="219" t="s">
        <v>356</v>
      </c>
      <c r="B34" s="218" t="s">
        <v>355</v>
      </c>
      <c r="C34" s="218" t="s">
        <v>354</v>
      </c>
      <c r="D34" s="218">
        <v>2</v>
      </c>
      <c r="E34" s="218" t="s">
        <v>33</v>
      </c>
      <c r="F34" s="217"/>
      <c r="G34" s="217"/>
      <c r="H34" s="217">
        <f t="shared" si="0"/>
        <v>0</v>
      </c>
      <c r="I34" s="217">
        <f t="shared" si="1"/>
        <v>0</v>
      </c>
    </row>
    <row r="35" spans="1:9" ht="89.25">
      <c r="A35" s="219" t="s">
        <v>353</v>
      </c>
      <c r="B35" s="218" t="s">
        <v>352</v>
      </c>
      <c r="C35" s="218" t="s">
        <v>351</v>
      </c>
      <c r="D35" s="218">
        <v>2</v>
      </c>
      <c r="E35" s="218" t="s">
        <v>33</v>
      </c>
      <c r="F35" s="217"/>
      <c r="G35" s="217"/>
      <c r="H35" s="217">
        <f t="shared" si="0"/>
        <v>0</v>
      </c>
      <c r="I35" s="217">
        <f t="shared" si="1"/>
        <v>0</v>
      </c>
    </row>
    <row r="36" spans="1:9" ht="102">
      <c r="A36" s="219" t="s">
        <v>350</v>
      </c>
      <c r="B36" s="218" t="s">
        <v>349</v>
      </c>
      <c r="C36" s="218" t="s">
        <v>348</v>
      </c>
      <c r="D36" s="218">
        <v>2</v>
      </c>
      <c r="E36" s="218" t="s">
        <v>33</v>
      </c>
      <c r="F36" s="217"/>
      <c r="G36" s="217"/>
      <c r="H36" s="217">
        <f t="shared" si="0"/>
        <v>0</v>
      </c>
      <c r="I36" s="217">
        <f t="shared" si="1"/>
        <v>0</v>
      </c>
    </row>
    <row r="37" spans="1:9" ht="63.75">
      <c r="A37" s="219" t="s">
        <v>347</v>
      </c>
      <c r="B37" s="218" t="s">
        <v>346</v>
      </c>
      <c r="C37" s="218" t="s">
        <v>345</v>
      </c>
      <c r="D37" s="218">
        <v>2</v>
      </c>
      <c r="E37" s="218" t="s">
        <v>33</v>
      </c>
      <c r="F37" s="217"/>
      <c r="G37" s="217"/>
      <c r="H37" s="217">
        <f t="shared" si="0"/>
        <v>0</v>
      </c>
      <c r="I37" s="217">
        <f t="shared" si="1"/>
        <v>0</v>
      </c>
    </row>
    <row r="38" spans="1:9" ht="63.75">
      <c r="A38" s="219" t="s">
        <v>344</v>
      </c>
      <c r="B38" s="218" t="s">
        <v>343</v>
      </c>
      <c r="C38" s="218" t="s">
        <v>342</v>
      </c>
      <c r="D38" s="218">
        <v>2</v>
      </c>
      <c r="E38" s="218" t="s">
        <v>33</v>
      </c>
      <c r="F38" s="217"/>
      <c r="G38" s="217"/>
      <c r="H38" s="217">
        <f t="shared" si="0"/>
        <v>0</v>
      </c>
      <c r="I38" s="217">
        <f t="shared" si="1"/>
        <v>0</v>
      </c>
    </row>
    <row r="39" spans="1:9" ht="63.75">
      <c r="A39" s="219" t="s">
        <v>341</v>
      </c>
      <c r="B39" s="218" t="s">
        <v>340</v>
      </c>
      <c r="C39" s="218" t="s">
        <v>339</v>
      </c>
      <c r="D39" s="218">
        <v>4</v>
      </c>
      <c r="E39" s="218" t="s">
        <v>33</v>
      </c>
      <c r="F39" s="217"/>
      <c r="G39" s="217"/>
      <c r="H39" s="217">
        <f t="shared" si="0"/>
        <v>0</v>
      </c>
      <c r="I39" s="217">
        <f t="shared" si="1"/>
        <v>0</v>
      </c>
    </row>
    <row r="40" spans="1:9" ht="63.75">
      <c r="A40" s="219" t="s">
        <v>338</v>
      </c>
      <c r="B40" s="218" t="s">
        <v>337</v>
      </c>
      <c r="C40" s="218" t="s">
        <v>336</v>
      </c>
      <c r="D40" s="218">
        <v>2</v>
      </c>
      <c r="E40" s="218" t="s">
        <v>33</v>
      </c>
      <c r="F40" s="217"/>
      <c r="G40" s="217"/>
      <c r="H40" s="217">
        <f t="shared" si="0"/>
        <v>0</v>
      </c>
      <c r="I40" s="217">
        <f t="shared" si="1"/>
        <v>0</v>
      </c>
    </row>
    <row r="41" spans="1:9" ht="89.25">
      <c r="A41" s="219" t="s">
        <v>335</v>
      </c>
      <c r="B41" s="218" t="s">
        <v>334</v>
      </c>
      <c r="C41" s="218" t="s">
        <v>333</v>
      </c>
      <c r="D41" s="218">
        <v>4</v>
      </c>
      <c r="E41" s="218" t="s">
        <v>33</v>
      </c>
      <c r="F41" s="217"/>
      <c r="G41" s="217"/>
      <c r="H41" s="217">
        <f t="shared" si="0"/>
        <v>0</v>
      </c>
      <c r="I41" s="217">
        <f t="shared" si="1"/>
        <v>0</v>
      </c>
    </row>
    <row r="42" spans="1:9" ht="127.5">
      <c r="A42" s="219" t="s">
        <v>332</v>
      </c>
      <c r="B42" s="218" t="s">
        <v>331</v>
      </c>
      <c r="C42" s="218" t="s">
        <v>330</v>
      </c>
      <c r="D42" s="218">
        <v>1</v>
      </c>
      <c r="E42" s="218" t="s">
        <v>33</v>
      </c>
      <c r="F42" s="217"/>
      <c r="G42" s="217"/>
      <c r="H42" s="217">
        <f t="shared" si="0"/>
        <v>0</v>
      </c>
      <c r="I42" s="217">
        <f t="shared" si="1"/>
        <v>0</v>
      </c>
    </row>
    <row r="43" spans="1:9" ht="114.75">
      <c r="A43" s="219" t="s">
        <v>329</v>
      </c>
      <c r="B43" s="218" t="s">
        <v>328</v>
      </c>
      <c r="C43" s="218" t="s">
        <v>327</v>
      </c>
      <c r="D43" s="218">
        <v>1</v>
      </c>
      <c r="E43" s="218" t="s">
        <v>33</v>
      </c>
      <c r="F43" s="217"/>
      <c r="G43" s="217"/>
      <c r="H43" s="217">
        <f t="shared" si="0"/>
        <v>0</v>
      </c>
      <c r="I43" s="217">
        <f t="shared" si="1"/>
        <v>0</v>
      </c>
    </row>
    <row r="44" spans="1:9" ht="63.75">
      <c r="A44" s="219" t="s">
        <v>326</v>
      </c>
      <c r="B44" s="218" t="s">
        <v>325</v>
      </c>
      <c r="C44" s="218" t="s">
        <v>324</v>
      </c>
      <c r="D44" s="218">
        <v>2</v>
      </c>
      <c r="E44" s="218" t="s">
        <v>33</v>
      </c>
      <c r="F44" s="217"/>
      <c r="G44" s="217"/>
      <c r="H44" s="217">
        <f t="shared" si="0"/>
        <v>0</v>
      </c>
      <c r="I44" s="217">
        <f t="shared" si="1"/>
        <v>0</v>
      </c>
    </row>
    <row r="45" spans="1:9" ht="76.5">
      <c r="A45" s="219" t="s">
        <v>323</v>
      </c>
      <c r="B45" s="218" t="s">
        <v>322</v>
      </c>
      <c r="C45" s="218" t="s">
        <v>321</v>
      </c>
      <c r="D45" s="218">
        <v>2</v>
      </c>
      <c r="E45" s="218" t="s">
        <v>33</v>
      </c>
      <c r="F45" s="217"/>
      <c r="G45" s="217"/>
      <c r="H45" s="217">
        <f t="shared" si="0"/>
        <v>0</v>
      </c>
      <c r="I45" s="217">
        <f t="shared" si="1"/>
        <v>0</v>
      </c>
    </row>
    <row r="46" spans="1:9" ht="51">
      <c r="A46" s="219" t="s">
        <v>459</v>
      </c>
      <c r="B46" s="218" t="s">
        <v>445</v>
      </c>
      <c r="C46" s="218" t="s">
        <v>542</v>
      </c>
      <c r="D46" s="218">
        <v>1</v>
      </c>
      <c r="E46" s="218" t="s">
        <v>76</v>
      </c>
      <c r="F46" s="217"/>
      <c r="G46" s="217"/>
      <c r="H46" s="217">
        <f aca="true" t="shared" si="2" ref="H46:H91">F46*D46</f>
        <v>0</v>
      </c>
      <c r="I46" s="217">
        <f aca="true" t="shared" si="3" ref="I46:I91">G46*D46</f>
        <v>0</v>
      </c>
    </row>
    <row r="47" spans="1:9" ht="114.75">
      <c r="A47" s="219" t="s">
        <v>456</v>
      </c>
      <c r="B47" s="218" t="s">
        <v>541</v>
      </c>
      <c r="C47" s="218" t="s">
        <v>540</v>
      </c>
      <c r="D47" s="218">
        <v>1</v>
      </c>
      <c r="E47" s="218" t="s">
        <v>33</v>
      </c>
      <c r="F47" s="217"/>
      <c r="G47" s="217"/>
      <c r="H47" s="217">
        <f t="shared" si="2"/>
        <v>0</v>
      </c>
      <c r="I47" s="217">
        <f t="shared" si="3"/>
        <v>0</v>
      </c>
    </row>
    <row r="48" spans="1:9" ht="89.25">
      <c r="A48" s="219" t="s">
        <v>453</v>
      </c>
      <c r="B48" s="218" t="s">
        <v>539</v>
      </c>
      <c r="C48" s="218" t="s">
        <v>538</v>
      </c>
      <c r="D48" s="218">
        <v>1</v>
      </c>
      <c r="E48" s="218" t="s">
        <v>33</v>
      </c>
      <c r="F48" s="217"/>
      <c r="G48" s="217"/>
      <c r="H48" s="217">
        <f t="shared" si="2"/>
        <v>0</v>
      </c>
      <c r="I48" s="217">
        <f t="shared" si="3"/>
        <v>0</v>
      </c>
    </row>
    <row r="49" spans="1:9" ht="102">
      <c r="A49" s="219" t="s">
        <v>450</v>
      </c>
      <c r="B49" s="218" t="s">
        <v>537</v>
      </c>
      <c r="C49" s="218" t="s">
        <v>536</v>
      </c>
      <c r="D49" s="218">
        <v>71</v>
      </c>
      <c r="E49" s="218" t="s">
        <v>35</v>
      </c>
      <c r="F49" s="217"/>
      <c r="G49" s="217"/>
      <c r="H49" s="217">
        <f t="shared" si="2"/>
        <v>0</v>
      </c>
      <c r="I49" s="217">
        <f t="shared" si="3"/>
        <v>0</v>
      </c>
    </row>
    <row r="50" spans="1:9" ht="102">
      <c r="A50" s="219" t="s">
        <v>626</v>
      </c>
      <c r="B50" s="218" t="s">
        <v>535</v>
      </c>
      <c r="C50" s="218" t="s">
        <v>534</v>
      </c>
      <c r="D50" s="218">
        <v>38</v>
      </c>
      <c r="E50" s="218" t="s">
        <v>35</v>
      </c>
      <c r="F50" s="217"/>
      <c r="G50" s="217"/>
      <c r="H50" s="217">
        <f t="shared" si="2"/>
        <v>0</v>
      </c>
      <c r="I50" s="217">
        <f t="shared" si="3"/>
        <v>0</v>
      </c>
    </row>
    <row r="51" spans="1:9" ht="127.5">
      <c r="A51" s="219" t="s">
        <v>627</v>
      </c>
      <c r="B51" s="218" t="s">
        <v>533</v>
      </c>
      <c r="C51" s="218" t="s">
        <v>532</v>
      </c>
      <c r="D51" s="218">
        <v>18</v>
      </c>
      <c r="E51" s="218" t="s">
        <v>35</v>
      </c>
      <c r="F51" s="217"/>
      <c r="G51" s="217"/>
      <c r="H51" s="217">
        <f t="shared" si="2"/>
        <v>0</v>
      </c>
      <c r="I51" s="217">
        <f t="shared" si="3"/>
        <v>0</v>
      </c>
    </row>
    <row r="52" spans="1:9" ht="127.5">
      <c r="A52" s="219" t="s">
        <v>628</v>
      </c>
      <c r="B52" s="218" t="s">
        <v>531</v>
      </c>
      <c r="C52" s="218" t="s">
        <v>530</v>
      </c>
      <c r="D52" s="218">
        <v>18</v>
      </c>
      <c r="E52" s="218" t="s">
        <v>35</v>
      </c>
      <c r="F52" s="217"/>
      <c r="G52" s="217"/>
      <c r="H52" s="217">
        <f t="shared" si="2"/>
        <v>0</v>
      </c>
      <c r="I52" s="217">
        <f t="shared" si="3"/>
        <v>0</v>
      </c>
    </row>
    <row r="53" spans="1:9" ht="102">
      <c r="A53" s="219" t="s">
        <v>629</v>
      </c>
      <c r="B53" s="218" t="s">
        <v>529</v>
      </c>
      <c r="C53" s="218" t="s">
        <v>528</v>
      </c>
      <c r="D53" s="218">
        <v>64</v>
      </c>
      <c r="E53" s="218" t="s">
        <v>35</v>
      </c>
      <c r="F53" s="217"/>
      <c r="G53" s="217"/>
      <c r="H53" s="217">
        <f t="shared" si="2"/>
        <v>0</v>
      </c>
      <c r="I53" s="217">
        <f t="shared" si="3"/>
        <v>0</v>
      </c>
    </row>
    <row r="54" spans="1:9" ht="89.25">
      <c r="A54" s="219" t="s">
        <v>630</v>
      </c>
      <c r="B54" s="218" t="s">
        <v>527</v>
      </c>
      <c r="C54" s="218" t="s">
        <v>526</v>
      </c>
      <c r="D54" s="218">
        <v>71</v>
      </c>
      <c r="E54" s="218" t="s">
        <v>35</v>
      </c>
      <c r="F54" s="217"/>
      <c r="G54" s="217"/>
      <c r="H54" s="217">
        <f t="shared" si="2"/>
        <v>0</v>
      </c>
      <c r="I54" s="217">
        <f t="shared" si="3"/>
        <v>0</v>
      </c>
    </row>
    <row r="55" spans="1:9" ht="102">
      <c r="A55" s="219" t="s">
        <v>631</v>
      </c>
      <c r="B55" s="218" t="s">
        <v>525</v>
      </c>
      <c r="C55" s="218" t="s">
        <v>524</v>
      </c>
      <c r="D55" s="218">
        <v>38</v>
      </c>
      <c r="E55" s="218" t="s">
        <v>35</v>
      </c>
      <c r="F55" s="217"/>
      <c r="G55" s="217"/>
      <c r="H55" s="217">
        <f t="shared" si="2"/>
        <v>0</v>
      </c>
      <c r="I55" s="217">
        <f t="shared" si="3"/>
        <v>0</v>
      </c>
    </row>
    <row r="56" spans="1:10" ht="76.5">
      <c r="A56" s="219" t="s">
        <v>632</v>
      </c>
      <c r="B56" s="218" t="s">
        <v>523</v>
      </c>
      <c r="C56" s="218" t="s">
        <v>522</v>
      </c>
      <c r="D56" s="218">
        <v>18</v>
      </c>
      <c r="E56" s="218" t="s">
        <v>35</v>
      </c>
      <c r="F56" s="217"/>
      <c r="G56" s="217"/>
      <c r="H56" s="217">
        <f t="shared" si="2"/>
        <v>0</v>
      </c>
      <c r="I56" s="217">
        <f t="shared" si="3"/>
        <v>0</v>
      </c>
      <c r="J56" s="223"/>
    </row>
    <row r="57" spans="1:10" ht="76.5">
      <c r="A57" s="219" t="s">
        <v>633</v>
      </c>
      <c r="B57" s="218" t="s">
        <v>521</v>
      </c>
      <c r="C57" s="218" t="s">
        <v>520</v>
      </c>
      <c r="D57" s="218">
        <v>18</v>
      </c>
      <c r="E57" s="218" t="s">
        <v>35</v>
      </c>
      <c r="F57" s="217"/>
      <c r="G57" s="217"/>
      <c r="H57" s="217">
        <f t="shared" si="2"/>
        <v>0</v>
      </c>
      <c r="I57" s="217">
        <f t="shared" si="3"/>
        <v>0</v>
      </c>
      <c r="J57" s="223"/>
    </row>
    <row r="58" spans="1:9" ht="102">
      <c r="A58" s="219" t="s">
        <v>665</v>
      </c>
      <c r="B58" s="218" t="s">
        <v>519</v>
      </c>
      <c r="C58" s="218" t="s">
        <v>518</v>
      </c>
      <c r="D58" s="218">
        <v>525</v>
      </c>
      <c r="E58" s="218" t="s">
        <v>11</v>
      </c>
      <c r="F58" s="217"/>
      <c r="G58" s="217"/>
      <c r="H58" s="217">
        <f t="shared" si="2"/>
        <v>0</v>
      </c>
      <c r="I58" s="217">
        <f t="shared" si="3"/>
        <v>0</v>
      </c>
    </row>
    <row r="59" spans="1:9" ht="127.5">
      <c r="A59" s="219" t="s">
        <v>634</v>
      </c>
      <c r="B59" s="218" t="s">
        <v>517</v>
      </c>
      <c r="C59" s="218" t="s">
        <v>516</v>
      </c>
      <c r="D59" s="218">
        <v>2</v>
      </c>
      <c r="E59" s="218" t="s">
        <v>33</v>
      </c>
      <c r="F59" s="217"/>
      <c r="G59" s="217"/>
      <c r="H59" s="217">
        <f t="shared" si="2"/>
        <v>0</v>
      </c>
      <c r="I59" s="217">
        <f t="shared" si="3"/>
        <v>0</v>
      </c>
    </row>
    <row r="60" spans="1:9" ht="89.25">
      <c r="A60" s="219" t="s">
        <v>635</v>
      </c>
      <c r="B60" s="218" t="s">
        <v>515</v>
      </c>
      <c r="C60" s="218" t="s">
        <v>514</v>
      </c>
      <c r="D60" s="218">
        <v>24</v>
      </c>
      <c r="E60" s="218" t="s">
        <v>33</v>
      </c>
      <c r="F60" s="217"/>
      <c r="G60" s="217"/>
      <c r="H60" s="217">
        <f t="shared" si="2"/>
        <v>0</v>
      </c>
      <c r="I60" s="217">
        <f t="shared" si="3"/>
        <v>0</v>
      </c>
    </row>
    <row r="61" spans="1:9" ht="76.5">
      <c r="A61" s="219" t="s">
        <v>636</v>
      </c>
      <c r="B61" s="218" t="s">
        <v>513</v>
      </c>
      <c r="C61" s="218" t="s">
        <v>512</v>
      </c>
      <c r="D61" s="218">
        <v>2</v>
      </c>
      <c r="E61" s="218" t="s">
        <v>33</v>
      </c>
      <c r="F61" s="217"/>
      <c r="G61" s="217"/>
      <c r="H61" s="217">
        <f t="shared" si="2"/>
        <v>0</v>
      </c>
      <c r="I61" s="217">
        <f t="shared" si="3"/>
        <v>0</v>
      </c>
    </row>
    <row r="62" spans="1:9" ht="127.5">
      <c r="A62" s="219" t="s">
        <v>637</v>
      </c>
      <c r="B62" s="218" t="s">
        <v>511</v>
      </c>
      <c r="C62" s="218" t="s">
        <v>510</v>
      </c>
      <c r="D62" s="218">
        <v>1</v>
      </c>
      <c r="E62" s="218" t="s">
        <v>33</v>
      </c>
      <c r="F62" s="217"/>
      <c r="G62" s="217"/>
      <c r="H62" s="217">
        <f t="shared" si="2"/>
        <v>0</v>
      </c>
      <c r="I62" s="217">
        <f t="shared" si="3"/>
        <v>0</v>
      </c>
    </row>
    <row r="63" spans="1:9" ht="89.25">
      <c r="A63" s="219" t="s">
        <v>638</v>
      </c>
      <c r="B63" s="218" t="s">
        <v>509</v>
      </c>
      <c r="C63" s="218" t="s">
        <v>508</v>
      </c>
      <c r="D63" s="218">
        <v>64</v>
      </c>
      <c r="E63" s="218" t="s">
        <v>35</v>
      </c>
      <c r="F63" s="217"/>
      <c r="G63" s="217"/>
      <c r="H63" s="217">
        <f t="shared" si="2"/>
        <v>0</v>
      </c>
      <c r="I63" s="217">
        <f t="shared" si="3"/>
        <v>0</v>
      </c>
    </row>
    <row r="64" spans="1:9" ht="89.25">
      <c r="A64" s="219" t="s">
        <v>639</v>
      </c>
      <c r="B64" s="218" t="s">
        <v>507</v>
      </c>
      <c r="C64" s="218" t="s">
        <v>506</v>
      </c>
      <c r="D64" s="218">
        <v>1</v>
      </c>
      <c r="E64" s="218" t="s">
        <v>33</v>
      </c>
      <c r="F64" s="217"/>
      <c r="G64" s="217"/>
      <c r="H64" s="217">
        <f t="shared" si="2"/>
        <v>0</v>
      </c>
      <c r="I64" s="217">
        <f t="shared" si="3"/>
        <v>0</v>
      </c>
    </row>
    <row r="65" spans="1:9" ht="102">
      <c r="A65" s="219" t="s">
        <v>640</v>
      </c>
      <c r="B65" s="218" t="s">
        <v>505</v>
      </c>
      <c r="C65" s="218" t="s">
        <v>504</v>
      </c>
      <c r="D65" s="218">
        <v>16</v>
      </c>
      <c r="E65" s="218" t="s">
        <v>33</v>
      </c>
      <c r="F65" s="217"/>
      <c r="G65" s="217"/>
      <c r="H65" s="217">
        <f t="shared" si="2"/>
        <v>0</v>
      </c>
      <c r="I65" s="217">
        <f t="shared" si="3"/>
        <v>0</v>
      </c>
    </row>
    <row r="66" spans="1:9" ht="89.25">
      <c r="A66" s="219" t="s">
        <v>641</v>
      </c>
      <c r="B66" s="218" t="s">
        <v>503</v>
      </c>
      <c r="C66" s="218" t="s">
        <v>502</v>
      </c>
      <c r="D66" s="218">
        <v>5</v>
      </c>
      <c r="E66" s="218" t="s">
        <v>33</v>
      </c>
      <c r="F66" s="217"/>
      <c r="G66" s="217"/>
      <c r="H66" s="217">
        <f t="shared" si="2"/>
        <v>0</v>
      </c>
      <c r="I66" s="217">
        <f t="shared" si="3"/>
        <v>0</v>
      </c>
    </row>
    <row r="67" spans="1:9" ht="89.25">
      <c r="A67" s="219" t="s">
        <v>642</v>
      </c>
      <c r="B67" s="218" t="s">
        <v>501</v>
      </c>
      <c r="C67" s="218" t="s">
        <v>500</v>
      </c>
      <c r="D67" s="218">
        <v>2</v>
      </c>
      <c r="E67" s="218" t="s">
        <v>33</v>
      </c>
      <c r="F67" s="217"/>
      <c r="G67" s="217"/>
      <c r="H67" s="217">
        <f t="shared" si="2"/>
        <v>0</v>
      </c>
      <c r="I67" s="217">
        <f t="shared" si="3"/>
        <v>0</v>
      </c>
    </row>
    <row r="68" spans="1:9" ht="76.5">
      <c r="A68" s="219" t="s">
        <v>643</v>
      </c>
      <c r="B68" s="218" t="s">
        <v>499</v>
      </c>
      <c r="C68" s="218" t="s">
        <v>498</v>
      </c>
      <c r="D68" s="218">
        <v>2</v>
      </c>
      <c r="E68" s="218" t="s">
        <v>33</v>
      </c>
      <c r="F68" s="217"/>
      <c r="G68" s="217"/>
      <c r="H68" s="217">
        <f t="shared" si="2"/>
        <v>0</v>
      </c>
      <c r="I68" s="217">
        <f t="shared" si="3"/>
        <v>0</v>
      </c>
    </row>
    <row r="69" spans="1:9" ht="76.5">
      <c r="A69" s="219" t="s">
        <v>644</v>
      </c>
      <c r="B69" s="218" t="s">
        <v>497</v>
      </c>
      <c r="C69" s="218" t="s">
        <v>496</v>
      </c>
      <c r="D69" s="218">
        <v>3</v>
      </c>
      <c r="E69" s="218" t="s">
        <v>33</v>
      </c>
      <c r="F69" s="217"/>
      <c r="G69" s="217"/>
      <c r="H69" s="217">
        <f t="shared" si="2"/>
        <v>0</v>
      </c>
      <c r="I69" s="217">
        <f t="shared" si="3"/>
        <v>0</v>
      </c>
    </row>
    <row r="70" spans="1:9" ht="63.75">
      <c r="A70" s="219" t="s">
        <v>645</v>
      </c>
      <c r="B70" s="218" t="s">
        <v>495</v>
      </c>
      <c r="C70" s="218" t="s">
        <v>494</v>
      </c>
      <c r="D70" s="218">
        <v>4</v>
      </c>
      <c r="E70" s="218" t="s">
        <v>33</v>
      </c>
      <c r="F70" s="217"/>
      <c r="G70" s="217"/>
      <c r="H70" s="217">
        <f t="shared" si="2"/>
        <v>0</v>
      </c>
      <c r="I70" s="217">
        <f t="shared" si="3"/>
        <v>0</v>
      </c>
    </row>
    <row r="71" spans="1:9" ht="89.25">
      <c r="A71" s="219" t="s">
        <v>646</v>
      </c>
      <c r="B71" s="218" t="s">
        <v>493</v>
      </c>
      <c r="C71" s="218" t="s">
        <v>492</v>
      </c>
      <c r="D71" s="218">
        <v>2</v>
      </c>
      <c r="E71" s="218" t="s">
        <v>33</v>
      </c>
      <c r="F71" s="217"/>
      <c r="G71" s="217"/>
      <c r="H71" s="217">
        <f t="shared" si="2"/>
        <v>0</v>
      </c>
      <c r="I71" s="217">
        <f t="shared" si="3"/>
        <v>0</v>
      </c>
    </row>
    <row r="72" spans="1:9" ht="76.5">
      <c r="A72" s="219" t="s">
        <v>647</v>
      </c>
      <c r="B72" s="218" t="s">
        <v>491</v>
      </c>
      <c r="C72" s="218" t="s">
        <v>490</v>
      </c>
      <c r="D72" s="218">
        <v>1</v>
      </c>
      <c r="E72" s="218" t="s">
        <v>33</v>
      </c>
      <c r="F72" s="217"/>
      <c r="G72" s="217"/>
      <c r="H72" s="217">
        <f t="shared" si="2"/>
        <v>0</v>
      </c>
      <c r="I72" s="217">
        <f t="shared" si="3"/>
        <v>0</v>
      </c>
    </row>
    <row r="73" spans="1:9" ht="63.75">
      <c r="A73" s="219" t="s">
        <v>648</v>
      </c>
      <c r="B73" s="218" t="s">
        <v>489</v>
      </c>
      <c r="C73" s="218" t="s">
        <v>488</v>
      </c>
      <c r="D73" s="218">
        <v>1</v>
      </c>
      <c r="E73" s="218" t="s">
        <v>33</v>
      </c>
      <c r="F73" s="217"/>
      <c r="G73" s="217"/>
      <c r="H73" s="217">
        <f t="shared" si="2"/>
        <v>0</v>
      </c>
      <c r="I73" s="217">
        <f t="shared" si="3"/>
        <v>0</v>
      </c>
    </row>
    <row r="74" spans="1:9" ht="114.75">
      <c r="A74" s="219" t="s">
        <v>649</v>
      </c>
      <c r="B74" s="218" t="s">
        <v>487</v>
      </c>
      <c r="C74" s="218" t="s">
        <v>486</v>
      </c>
      <c r="D74" s="218">
        <v>1</v>
      </c>
      <c r="E74" s="218" t="s">
        <v>33</v>
      </c>
      <c r="F74" s="217"/>
      <c r="G74" s="217"/>
      <c r="H74" s="217">
        <f t="shared" si="2"/>
        <v>0</v>
      </c>
      <c r="I74" s="217">
        <f t="shared" si="3"/>
        <v>0</v>
      </c>
    </row>
    <row r="75" spans="1:9" ht="114.75">
      <c r="A75" s="219" t="s">
        <v>650</v>
      </c>
      <c r="B75" s="218" t="s">
        <v>485</v>
      </c>
      <c r="C75" s="218" t="s">
        <v>484</v>
      </c>
      <c r="D75" s="218">
        <v>2</v>
      </c>
      <c r="E75" s="218" t="s">
        <v>33</v>
      </c>
      <c r="F75" s="217"/>
      <c r="G75" s="217"/>
      <c r="H75" s="217">
        <f t="shared" si="2"/>
        <v>0</v>
      </c>
      <c r="I75" s="217">
        <f t="shared" si="3"/>
        <v>0</v>
      </c>
    </row>
    <row r="76" spans="1:9" ht="89.25">
      <c r="A76" s="219" t="s">
        <v>651</v>
      </c>
      <c r="B76" s="218" t="s">
        <v>483</v>
      </c>
      <c r="C76" s="218" t="s">
        <v>482</v>
      </c>
      <c r="D76" s="218">
        <v>1</v>
      </c>
      <c r="E76" s="218" t="s">
        <v>33</v>
      </c>
      <c r="F76" s="217"/>
      <c r="G76" s="217"/>
      <c r="H76" s="217">
        <f t="shared" si="2"/>
        <v>0</v>
      </c>
      <c r="I76" s="217">
        <f t="shared" si="3"/>
        <v>0</v>
      </c>
    </row>
    <row r="77" spans="1:9" ht="51">
      <c r="A77" s="219" t="s">
        <v>652</v>
      </c>
      <c r="B77" s="218" t="s">
        <v>481</v>
      </c>
      <c r="C77" s="218" t="s">
        <v>480</v>
      </c>
      <c r="D77" s="218">
        <v>2</v>
      </c>
      <c r="E77" s="218" t="s">
        <v>33</v>
      </c>
      <c r="F77" s="217"/>
      <c r="G77" s="217"/>
      <c r="H77" s="217">
        <f t="shared" si="2"/>
        <v>0</v>
      </c>
      <c r="I77" s="217">
        <f t="shared" si="3"/>
        <v>0</v>
      </c>
    </row>
    <row r="78" spans="1:9" ht="127.5">
      <c r="A78" s="219" t="s">
        <v>653</v>
      </c>
      <c r="B78" s="218" t="s">
        <v>479</v>
      </c>
      <c r="C78" s="218" t="s">
        <v>478</v>
      </c>
      <c r="D78" s="218">
        <v>1</v>
      </c>
      <c r="E78" s="218" t="s">
        <v>33</v>
      </c>
      <c r="F78" s="217"/>
      <c r="G78" s="217"/>
      <c r="H78" s="217">
        <f t="shared" si="2"/>
        <v>0</v>
      </c>
      <c r="I78" s="217">
        <f t="shared" si="3"/>
        <v>0</v>
      </c>
    </row>
    <row r="79" spans="1:9" ht="89.25">
      <c r="A79" s="219" t="s">
        <v>654</v>
      </c>
      <c r="B79" s="218" t="s">
        <v>477</v>
      </c>
      <c r="C79" s="218" t="s">
        <v>476</v>
      </c>
      <c r="D79" s="218">
        <v>1</v>
      </c>
      <c r="E79" s="218" t="s">
        <v>33</v>
      </c>
      <c r="F79" s="217"/>
      <c r="G79" s="217"/>
      <c r="H79" s="217">
        <f t="shared" si="2"/>
        <v>0</v>
      </c>
      <c r="I79" s="217">
        <f t="shared" si="3"/>
        <v>0</v>
      </c>
    </row>
    <row r="80" spans="1:9" ht="76.5">
      <c r="A80" s="219" t="s">
        <v>655</v>
      </c>
      <c r="B80" s="218" t="s">
        <v>475</v>
      </c>
      <c r="C80" s="218" t="s">
        <v>474</v>
      </c>
      <c r="D80" s="218">
        <v>2</v>
      </c>
      <c r="E80" s="218" t="s">
        <v>33</v>
      </c>
      <c r="F80" s="217"/>
      <c r="G80" s="217"/>
      <c r="H80" s="217">
        <f t="shared" si="2"/>
        <v>0</v>
      </c>
      <c r="I80" s="217">
        <f t="shared" si="3"/>
        <v>0</v>
      </c>
    </row>
    <row r="81" spans="1:9" ht="76.5">
      <c r="A81" s="219" t="s">
        <v>656</v>
      </c>
      <c r="B81" s="218" t="s">
        <v>473</v>
      </c>
      <c r="C81" s="218" t="s">
        <v>472</v>
      </c>
      <c r="D81" s="218">
        <v>2</v>
      </c>
      <c r="E81" s="218" t="s">
        <v>33</v>
      </c>
      <c r="F81" s="217"/>
      <c r="G81" s="217"/>
      <c r="H81" s="217">
        <f t="shared" si="2"/>
        <v>0</v>
      </c>
      <c r="I81" s="217">
        <f t="shared" si="3"/>
        <v>0</v>
      </c>
    </row>
    <row r="82" spans="1:9" ht="63.75">
      <c r="A82" s="219" t="s">
        <v>657</v>
      </c>
      <c r="B82" s="218" t="s">
        <v>471</v>
      </c>
      <c r="C82" s="218" t="s">
        <v>470</v>
      </c>
      <c r="D82" s="218">
        <v>2</v>
      </c>
      <c r="E82" s="218" t="s">
        <v>33</v>
      </c>
      <c r="F82" s="217"/>
      <c r="G82" s="217"/>
      <c r="H82" s="217">
        <f t="shared" si="2"/>
        <v>0</v>
      </c>
      <c r="I82" s="217">
        <f t="shared" si="3"/>
        <v>0</v>
      </c>
    </row>
    <row r="83" spans="1:9" ht="51">
      <c r="A83" s="219" t="s">
        <v>658</v>
      </c>
      <c r="B83" s="218" t="s">
        <v>469</v>
      </c>
      <c r="C83" s="218" t="s">
        <v>468</v>
      </c>
      <c r="D83" s="218">
        <v>2</v>
      </c>
      <c r="E83" s="218" t="s">
        <v>33</v>
      </c>
      <c r="F83" s="217"/>
      <c r="G83" s="217"/>
      <c r="H83" s="217">
        <f t="shared" si="2"/>
        <v>0</v>
      </c>
      <c r="I83" s="217">
        <f t="shared" si="3"/>
        <v>0</v>
      </c>
    </row>
    <row r="84" spans="1:9" ht="76.5">
      <c r="A84" s="219" t="s">
        <v>659</v>
      </c>
      <c r="B84" s="218" t="s">
        <v>467</v>
      </c>
      <c r="C84" s="218" t="s">
        <v>466</v>
      </c>
      <c r="D84" s="218">
        <v>4</v>
      </c>
      <c r="E84" s="218" t="s">
        <v>33</v>
      </c>
      <c r="F84" s="217"/>
      <c r="G84" s="217"/>
      <c r="H84" s="217">
        <f t="shared" si="2"/>
        <v>0</v>
      </c>
      <c r="I84" s="217">
        <f t="shared" si="3"/>
        <v>0</v>
      </c>
    </row>
    <row r="85" spans="1:9" ht="63.75">
      <c r="A85" s="219" t="s">
        <v>660</v>
      </c>
      <c r="B85" s="218" t="s">
        <v>465</v>
      </c>
      <c r="C85" s="218" t="s">
        <v>464</v>
      </c>
      <c r="D85" s="218">
        <v>1</v>
      </c>
      <c r="E85" s="218" t="s">
        <v>33</v>
      </c>
      <c r="F85" s="217"/>
      <c r="G85" s="217"/>
      <c r="H85" s="217">
        <f t="shared" si="2"/>
        <v>0</v>
      </c>
      <c r="I85" s="217">
        <f t="shared" si="3"/>
        <v>0</v>
      </c>
    </row>
    <row r="86" spans="1:9" ht="38.25">
      <c r="A86" s="219" t="s">
        <v>661</v>
      </c>
      <c r="B86" s="218" t="s">
        <v>463</v>
      </c>
      <c r="C86" s="218" t="s">
        <v>462</v>
      </c>
      <c r="D86" s="218">
        <v>1</v>
      </c>
      <c r="E86" s="218" t="s">
        <v>33</v>
      </c>
      <c r="F86" s="217"/>
      <c r="G86" s="217"/>
      <c r="H86" s="217">
        <f t="shared" si="2"/>
        <v>0</v>
      </c>
      <c r="I86" s="217">
        <f t="shared" si="3"/>
        <v>0</v>
      </c>
    </row>
    <row r="87" spans="1:9" ht="25.5">
      <c r="A87" s="219" t="s">
        <v>666</v>
      </c>
      <c r="B87" s="218" t="s">
        <v>461</v>
      </c>
      <c r="C87" s="218" t="s">
        <v>460</v>
      </c>
      <c r="D87" s="218">
        <v>2</v>
      </c>
      <c r="E87" s="218" t="s">
        <v>33</v>
      </c>
      <c r="F87" s="217"/>
      <c r="G87" s="217"/>
      <c r="H87" s="217">
        <f t="shared" si="2"/>
        <v>0</v>
      </c>
      <c r="I87" s="217">
        <f t="shared" si="3"/>
        <v>0</v>
      </c>
    </row>
    <row r="88" spans="1:9" ht="89.25">
      <c r="A88" s="219" t="s">
        <v>662</v>
      </c>
      <c r="B88" s="218" t="s">
        <v>458</v>
      </c>
      <c r="C88" s="218" t="s">
        <v>457</v>
      </c>
      <c r="D88" s="218">
        <v>2</v>
      </c>
      <c r="E88" s="218" t="s">
        <v>33</v>
      </c>
      <c r="F88" s="217"/>
      <c r="G88" s="217"/>
      <c r="H88" s="217">
        <f t="shared" si="2"/>
        <v>0</v>
      </c>
      <c r="I88" s="217">
        <f t="shared" si="3"/>
        <v>0</v>
      </c>
    </row>
    <row r="89" spans="1:9" ht="89.25">
      <c r="A89" s="219" t="s">
        <v>667</v>
      </c>
      <c r="B89" s="218" t="s">
        <v>455</v>
      </c>
      <c r="C89" s="218" t="s">
        <v>454</v>
      </c>
      <c r="D89" s="218">
        <v>1</v>
      </c>
      <c r="E89" s="218" t="s">
        <v>33</v>
      </c>
      <c r="F89" s="217"/>
      <c r="G89" s="217"/>
      <c r="H89" s="217">
        <f t="shared" si="2"/>
        <v>0</v>
      </c>
      <c r="I89" s="217">
        <f t="shared" si="3"/>
        <v>0</v>
      </c>
    </row>
    <row r="90" spans="1:9" ht="89.25">
      <c r="A90" s="219" t="s">
        <v>663</v>
      </c>
      <c r="B90" s="218" t="s">
        <v>452</v>
      </c>
      <c r="C90" s="218" t="s">
        <v>451</v>
      </c>
      <c r="D90" s="218">
        <v>1</v>
      </c>
      <c r="E90" s="218" t="s">
        <v>33</v>
      </c>
      <c r="F90" s="217"/>
      <c r="G90" s="217"/>
      <c r="H90" s="217">
        <f t="shared" si="2"/>
        <v>0</v>
      </c>
      <c r="I90" s="217">
        <f t="shared" si="3"/>
        <v>0</v>
      </c>
    </row>
    <row r="91" spans="1:9" ht="63.75">
      <c r="A91" s="219" t="s">
        <v>664</v>
      </c>
      <c r="B91" s="218" t="s">
        <v>449</v>
      </c>
      <c r="C91" s="218" t="s">
        <v>448</v>
      </c>
      <c r="D91" s="218">
        <v>2</v>
      </c>
      <c r="E91" s="218" t="s">
        <v>33</v>
      </c>
      <c r="F91" s="217"/>
      <c r="G91" s="217"/>
      <c r="H91" s="217">
        <f t="shared" si="2"/>
        <v>0</v>
      </c>
      <c r="I91" s="217">
        <f t="shared" si="3"/>
        <v>0</v>
      </c>
    </row>
    <row r="92" spans="1:9" ht="12.75">
      <c r="A92" s="251"/>
      <c r="B92" s="252"/>
      <c r="C92" s="252"/>
      <c r="D92" s="252"/>
      <c r="E92" s="252"/>
      <c r="F92" s="253"/>
      <c r="G92" s="253"/>
      <c r="H92" s="253">
        <f>SUM(H3:H91)</f>
        <v>0</v>
      </c>
      <c r="I92" s="253">
        <f>SUM(I3:I91)</f>
        <v>0</v>
      </c>
    </row>
    <row r="94" spans="1:9" ht="12.75">
      <c r="A94" s="255" t="s">
        <v>93</v>
      </c>
      <c r="B94" s="255"/>
      <c r="C94" s="255"/>
      <c r="D94" s="255"/>
      <c r="E94" s="255"/>
      <c r="F94" s="255"/>
      <c r="G94" s="255"/>
      <c r="H94" s="255"/>
      <c r="I94" s="255"/>
    </row>
    <row r="95" spans="1:9" ht="25.5">
      <c r="A95" s="222" t="s">
        <v>3</v>
      </c>
      <c r="B95" s="222" t="s">
        <v>319</v>
      </c>
      <c r="C95" s="222" t="s">
        <v>4</v>
      </c>
      <c r="D95" s="222" t="s">
        <v>5</v>
      </c>
      <c r="E95" s="222" t="s">
        <v>6</v>
      </c>
      <c r="F95" s="221" t="s">
        <v>7</v>
      </c>
      <c r="G95" s="221" t="s">
        <v>8</v>
      </c>
      <c r="H95" s="221" t="s">
        <v>9</v>
      </c>
      <c r="I95" s="221" t="s">
        <v>10</v>
      </c>
    </row>
    <row r="96" spans="1:9" ht="25.5">
      <c r="A96" s="219" t="s">
        <v>62</v>
      </c>
      <c r="B96" s="218" t="s">
        <v>445</v>
      </c>
      <c r="C96" s="218" t="s">
        <v>447</v>
      </c>
      <c r="D96" s="218">
        <v>87</v>
      </c>
      <c r="E96" s="218" t="s">
        <v>35</v>
      </c>
      <c r="F96" s="217"/>
      <c r="G96" s="217"/>
      <c r="H96" s="217">
        <f aca="true" t="shared" si="4" ref="H96:H159">F96*D96</f>
        <v>0</v>
      </c>
      <c r="I96" s="217">
        <f aca="true" t="shared" si="5" ref="I96:I159">G96*D96</f>
        <v>0</v>
      </c>
    </row>
    <row r="97" spans="1:9" ht="25.5">
      <c r="A97" s="219" t="s">
        <v>446</v>
      </c>
      <c r="B97" s="218" t="s">
        <v>445</v>
      </c>
      <c r="C97" s="218" t="s">
        <v>444</v>
      </c>
      <c r="D97" s="218">
        <v>58</v>
      </c>
      <c r="E97" s="218" t="s">
        <v>35</v>
      </c>
      <c r="F97" s="217"/>
      <c r="G97" s="217"/>
      <c r="H97" s="217">
        <f t="shared" si="4"/>
        <v>0</v>
      </c>
      <c r="I97" s="217">
        <f t="shared" si="5"/>
        <v>0</v>
      </c>
    </row>
    <row r="98" spans="1:9" ht="12.75">
      <c r="A98" s="219" t="s">
        <v>443</v>
      </c>
      <c r="B98" s="218" t="s">
        <v>442</v>
      </c>
      <c r="C98" s="218" t="s">
        <v>441</v>
      </c>
      <c r="D98" s="218">
        <v>87</v>
      </c>
      <c r="E98" s="218" t="s">
        <v>35</v>
      </c>
      <c r="F98" s="217"/>
      <c r="G98" s="217"/>
      <c r="H98" s="217">
        <f t="shared" si="4"/>
        <v>0</v>
      </c>
      <c r="I98" s="217">
        <f t="shared" si="5"/>
        <v>0</v>
      </c>
    </row>
    <row r="99" spans="1:9" ht="12.75">
      <c r="A99" s="219" t="s">
        <v>440</v>
      </c>
      <c r="B99" s="218" t="s">
        <v>439</v>
      </c>
      <c r="C99" s="218" t="s">
        <v>438</v>
      </c>
      <c r="D99" s="218">
        <v>1</v>
      </c>
      <c r="E99" s="218" t="s">
        <v>33</v>
      </c>
      <c r="F99" s="217"/>
      <c r="G99" s="217"/>
      <c r="H99" s="217">
        <f t="shared" si="4"/>
        <v>0</v>
      </c>
      <c r="I99" s="217">
        <f t="shared" si="5"/>
        <v>0</v>
      </c>
    </row>
    <row r="100" spans="1:9" ht="140.25">
      <c r="A100" s="219" t="s">
        <v>437</v>
      </c>
      <c r="B100" s="218" t="s">
        <v>436</v>
      </c>
      <c r="C100" s="218" t="s">
        <v>435</v>
      </c>
      <c r="D100" s="218">
        <v>2</v>
      </c>
      <c r="E100" s="218" t="s">
        <v>33</v>
      </c>
      <c r="F100" s="217"/>
      <c r="G100" s="217"/>
      <c r="H100" s="217">
        <f t="shared" si="4"/>
        <v>0</v>
      </c>
      <c r="I100" s="217">
        <f t="shared" si="5"/>
        <v>0</v>
      </c>
    </row>
    <row r="101" spans="1:9" ht="102">
      <c r="A101" s="219" t="s">
        <v>434</v>
      </c>
      <c r="B101" s="218" t="s">
        <v>433</v>
      </c>
      <c r="C101" s="218" t="s">
        <v>432</v>
      </c>
      <c r="D101" s="218">
        <v>6</v>
      </c>
      <c r="E101" s="218" t="s">
        <v>35</v>
      </c>
      <c r="F101" s="217"/>
      <c r="G101" s="217"/>
      <c r="H101" s="217">
        <f t="shared" si="4"/>
        <v>0</v>
      </c>
      <c r="I101" s="217">
        <f t="shared" si="5"/>
        <v>0</v>
      </c>
    </row>
    <row r="102" spans="1:9" ht="102">
      <c r="A102" s="219" t="s">
        <v>431</v>
      </c>
      <c r="B102" s="218" t="s">
        <v>430</v>
      </c>
      <c r="C102" s="218" t="s">
        <v>429</v>
      </c>
      <c r="D102" s="218">
        <v>15</v>
      </c>
      <c r="E102" s="218" t="s">
        <v>35</v>
      </c>
      <c r="F102" s="217"/>
      <c r="G102" s="217"/>
      <c r="H102" s="217">
        <f t="shared" si="4"/>
        <v>0</v>
      </c>
      <c r="I102" s="217">
        <f t="shared" si="5"/>
        <v>0</v>
      </c>
    </row>
    <row r="103" spans="1:9" ht="102">
      <c r="A103" s="219" t="s">
        <v>428</v>
      </c>
      <c r="B103" s="218" t="s">
        <v>427</v>
      </c>
      <c r="C103" s="218" t="s">
        <v>426</v>
      </c>
      <c r="D103" s="218">
        <v>2</v>
      </c>
      <c r="E103" s="218" t="s">
        <v>35</v>
      </c>
      <c r="F103" s="217"/>
      <c r="G103" s="217"/>
      <c r="H103" s="217">
        <f t="shared" si="4"/>
        <v>0</v>
      </c>
      <c r="I103" s="217">
        <f t="shared" si="5"/>
        <v>0</v>
      </c>
    </row>
    <row r="104" spans="1:9" ht="102">
      <c r="A104" s="219" t="s">
        <v>425</v>
      </c>
      <c r="B104" s="218" t="s">
        <v>424</v>
      </c>
      <c r="C104" s="218" t="s">
        <v>423</v>
      </c>
      <c r="D104" s="218">
        <v>17</v>
      </c>
      <c r="E104" s="218" t="s">
        <v>35</v>
      </c>
      <c r="F104" s="217"/>
      <c r="G104" s="217"/>
      <c r="H104" s="217">
        <f t="shared" si="4"/>
        <v>0</v>
      </c>
      <c r="I104" s="217">
        <f t="shared" si="5"/>
        <v>0</v>
      </c>
    </row>
    <row r="105" spans="1:9" ht="102">
      <c r="A105" s="219" t="s">
        <v>422</v>
      </c>
      <c r="B105" s="218" t="s">
        <v>559</v>
      </c>
      <c r="C105" s="218" t="s">
        <v>558</v>
      </c>
      <c r="D105" s="218">
        <v>18</v>
      </c>
      <c r="E105" s="218" t="s">
        <v>35</v>
      </c>
      <c r="F105" s="217"/>
      <c r="G105" s="217"/>
      <c r="H105" s="217">
        <f t="shared" si="4"/>
        <v>0</v>
      </c>
      <c r="I105" s="217">
        <f t="shared" si="5"/>
        <v>0</v>
      </c>
    </row>
    <row r="106" spans="1:9" ht="102">
      <c r="A106" s="219" t="s">
        <v>419</v>
      </c>
      <c r="B106" s="218" t="s">
        <v>421</v>
      </c>
      <c r="C106" s="218" t="s">
        <v>557</v>
      </c>
      <c r="D106" s="218">
        <v>8</v>
      </c>
      <c r="E106" s="218" t="s">
        <v>35</v>
      </c>
      <c r="F106" s="217"/>
      <c r="G106" s="217"/>
      <c r="H106" s="217">
        <f t="shared" si="4"/>
        <v>0</v>
      </c>
      <c r="I106" s="217">
        <f t="shared" si="5"/>
        <v>0</v>
      </c>
    </row>
    <row r="107" spans="1:9" ht="140.25">
      <c r="A107" s="219" t="s">
        <v>416</v>
      </c>
      <c r="B107" s="218" t="s">
        <v>418</v>
      </c>
      <c r="C107" s="218" t="s">
        <v>417</v>
      </c>
      <c r="D107" s="218">
        <v>28</v>
      </c>
      <c r="E107" s="218" t="s">
        <v>35</v>
      </c>
      <c r="F107" s="217"/>
      <c r="G107" s="217"/>
      <c r="H107" s="217">
        <f t="shared" si="4"/>
        <v>0</v>
      </c>
      <c r="I107" s="217">
        <f t="shared" si="5"/>
        <v>0</v>
      </c>
    </row>
    <row r="108" spans="1:9" ht="140.25">
      <c r="A108" s="219" t="s">
        <v>413</v>
      </c>
      <c r="B108" s="218" t="s">
        <v>415</v>
      </c>
      <c r="C108" s="218" t="s">
        <v>414</v>
      </c>
      <c r="D108" s="218">
        <v>29</v>
      </c>
      <c r="E108" s="218" t="s">
        <v>35</v>
      </c>
      <c r="F108" s="217"/>
      <c r="G108" s="217"/>
      <c r="H108" s="217">
        <f t="shared" si="4"/>
        <v>0</v>
      </c>
      <c r="I108" s="217">
        <f t="shared" si="5"/>
        <v>0</v>
      </c>
    </row>
    <row r="109" spans="1:9" ht="140.25">
      <c r="A109" s="219" t="s">
        <v>410</v>
      </c>
      <c r="B109" s="218" t="s">
        <v>412</v>
      </c>
      <c r="C109" s="218" t="s">
        <v>411</v>
      </c>
      <c r="D109" s="218">
        <v>2</v>
      </c>
      <c r="E109" s="218" t="s">
        <v>35</v>
      </c>
      <c r="F109" s="217"/>
      <c r="G109" s="217"/>
      <c r="H109" s="217">
        <f t="shared" si="4"/>
        <v>0</v>
      </c>
      <c r="I109" s="217">
        <f t="shared" si="5"/>
        <v>0</v>
      </c>
    </row>
    <row r="110" spans="1:9" ht="76.5">
      <c r="A110" s="219" t="s">
        <v>407</v>
      </c>
      <c r="B110" s="218" t="s">
        <v>409</v>
      </c>
      <c r="C110" s="218" t="s">
        <v>408</v>
      </c>
      <c r="D110" s="218">
        <v>3</v>
      </c>
      <c r="E110" s="218" t="s">
        <v>33</v>
      </c>
      <c r="F110" s="217"/>
      <c r="G110" s="217"/>
      <c r="H110" s="217">
        <f t="shared" si="4"/>
        <v>0</v>
      </c>
      <c r="I110" s="217">
        <f t="shared" si="5"/>
        <v>0</v>
      </c>
    </row>
    <row r="111" spans="1:9" ht="76.5">
      <c r="A111" s="219" t="s">
        <v>404</v>
      </c>
      <c r="B111" s="218" t="s">
        <v>406</v>
      </c>
      <c r="C111" s="218" t="s">
        <v>405</v>
      </c>
      <c r="D111" s="218">
        <v>2</v>
      </c>
      <c r="E111" s="218" t="s">
        <v>33</v>
      </c>
      <c r="F111" s="217"/>
      <c r="G111" s="217"/>
      <c r="H111" s="217">
        <f t="shared" si="4"/>
        <v>0</v>
      </c>
      <c r="I111" s="217">
        <f t="shared" si="5"/>
        <v>0</v>
      </c>
    </row>
    <row r="112" spans="1:9" ht="38.25">
      <c r="A112" s="219" t="s">
        <v>401</v>
      </c>
      <c r="B112" s="218" t="s">
        <v>403</v>
      </c>
      <c r="C112" s="218" t="s">
        <v>402</v>
      </c>
      <c r="D112" s="218">
        <v>2</v>
      </c>
      <c r="E112" s="218" t="s">
        <v>33</v>
      </c>
      <c r="F112" s="217"/>
      <c r="G112" s="217"/>
      <c r="H112" s="217">
        <f t="shared" si="4"/>
        <v>0</v>
      </c>
      <c r="I112" s="217">
        <f t="shared" si="5"/>
        <v>0</v>
      </c>
    </row>
    <row r="113" spans="1:9" ht="63.75">
      <c r="A113" s="219" t="s">
        <v>398</v>
      </c>
      <c r="B113" s="218" t="s">
        <v>400</v>
      </c>
      <c r="C113" s="218" t="s">
        <v>399</v>
      </c>
      <c r="D113" s="218">
        <v>2</v>
      </c>
      <c r="E113" s="218" t="s">
        <v>33</v>
      </c>
      <c r="F113" s="217"/>
      <c r="G113" s="217"/>
      <c r="H113" s="217">
        <f t="shared" si="4"/>
        <v>0</v>
      </c>
      <c r="I113" s="217">
        <f t="shared" si="5"/>
        <v>0</v>
      </c>
    </row>
    <row r="114" spans="1:9" ht="63.75">
      <c r="A114" s="219" t="s">
        <v>395</v>
      </c>
      <c r="B114" s="218" t="s">
        <v>397</v>
      </c>
      <c r="C114" s="218" t="s">
        <v>396</v>
      </c>
      <c r="D114" s="218">
        <v>2</v>
      </c>
      <c r="E114" s="218" t="s">
        <v>33</v>
      </c>
      <c r="F114" s="217"/>
      <c r="G114" s="217"/>
      <c r="H114" s="217">
        <f t="shared" si="4"/>
        <v>0</v>
      </c>
      <c r="I114" s="217">
        <f t="shared" si="5"/>
        <v>0</v>
      </c>
    </row>
    <row r="115" spans="1:9" ht="63.75">
      <c r="A115" s="219" t="s">
        <v>392</v>
      </c>
      <c r="B115" s="218" t="s">
        <v>556</v>
      </c>
      <c r="C115" s="218" t="s">
        <v>555</v>
      </c>
      <c r="D115" s="218">
        <v>2</v>
      </c>
      <c r="E115" s="218" t="s">
        <v>33</v>
      </c>
      <c r="F115" s="217"/>
      <c r="G115" s="217"/>
      <c r="H115" s="217">
        <f t="shared" si="4"/>
        <v>0</v>
      </c>
      <c r="I115" s="217">
        <f t="shared" si="5"/>
        <v>0</v>
      </c>
    </row>
    <row r="116" spans="1:9" ht="51">
      <c r="A116" s="219" t="s">
        <v>389</v>
      </c>
      <c r="B116" s="218" t="s">
        <v>554</v>
      </c>
      <c r="C116" s="218" t="s">
        <v>553</v>
      </c>
      <c r="D116" s="218">
        <v>2</v>
      </c>
      <c r="E116" s="218" t="s">
        <v>33</v>
      </c>
      <c r="F116" s="217"/>
      <c r="G116" s="217"/>
      <c r="H116" s="217">
        <f t="shared" si="4"/>
        <v>0</v>
      </c>
      <c r="I116" s="217">
        <f t="shared" si="5"/>
        <v>0</v>
      </c>
    </row>
    <row r="117" spans="1:9" ht="76.5">
      <c r="A117" s="219" t="s">
        <v>386</v>
      </c>
      <c r="B117" s="218" t="s">
        <v>394</v>
      </c>
      <c r="C117" s="218" t="s">
        <v>393</v>
      </c>
      <c r="D117" s="218">
        <v>1</v>
      </c>
      <c r="E117" s="218" t="s">
        <v>33</v>
      </c>
      <c r="F117" s="217"/>
      <c r="G117" s="217"/>
      <c r="H117" s="217">
        <f t="shared" si="4"/>
        <v>0</v>
      </c>
      <c r="I117" s="217">
        <f t="shared" si="5"/>
        <v>0</v>
      </c>
    </row>
    <row r="118" spans="1:9" ht="63.75">
      <c r="A118" s="219" t="s">
        <v>383</v>
      </c>
      <c r="B118" s="218" t="s">
        <v>391</v>
      </c>
      <c r="C118" s="218" t="s">
        <v>390</v>
      </c>
      <c r="D118" s="218">
        <v>1</v>
      </c>
      <c r="E118" s="218" t="s">
        <v>33</v>
      </c>
      <c r="F118" s="217"/>
      <c r="G118" s="217"/>
      <c r="H118" s="217">
        <f t="shared" si="4"/>
        <v>0</v>
      </c>
      <c r="I118" s="217">
        <f t="shared" si="5"/>
        <v>0</v>
      </c>
    </row>
    <row r="119" spans="1:9" ht="63.75">
      <c r="A119" s="219" t="s">
        <v>380</v>
      </c>
      <c r="B119" s="218" t="s">
        <v>388</v>
      </c>
      <c r="C119" s="218" t="s">
        <v>387</v>
      </c>
      <c r="D119" s="218">
        <v>3</v>
      </c>
      <c r="E119" s="218" t="s">
        <v>33</v>
      </c>
      <c r="F119" s="217"/>
      <c r="G119" s="217"/>
      <c r="H119" s="217">
        <f t="shared" si="4"/>
        <v>0</v>
      </c>
      <c r="I119" s="217">
        <f t="shared" si="5"/>
        <v>0</v>
      </c>
    </row>
    <row r="120" spans="1:9" ht="51">
      <c r="A120" s="219" t="s">
        <v>377</v>
      </c>
      <c r="B120" s="218" t="s">
        <v>552</v>
      </c>
      <c r="C120" s="218" t="s">
        <v>551</v>
      </c>
      <c r="D120" s="218">
        <v>2</v>
      </c>
      <c r="E120" s="218" t="s">
        <v>33</v>
      </c>
      <c r="F120" s="217"/>
      <c r="G120" s="217"/>
      <c r="H120" s="217">
        <f t="shared" si="4"/>
        <v>0</v>
      </c>
      <c r="I120" s="217">
        <f t="shared" si="5"/>
        <v>0</v>
      </c>
    </row>
    <row r="121" spans="1:9" ht="76.5">
      <c r="A121" s="219" t="s">
        <v>374</v>
      </c>
      <c r="B121" s="218" t="s">
        <v>385</v>
      </c>
      <c r="C121" s="218" t="s">
        <v>384</v>
      </c>
      <c r="D121" s="218">
        <v>3</v>
      </c>
      <c r="E121" s="218" t="s">
        <v>33</v>
      </c>
      <c r="F121" s="217"/>
      <c r="G121" s="217"/>
      <c r="H121" s="217">
        <f t="shared" si="4"/>
        <v>0</v>
      </c>
      <c r="I121" s="217">
        <f t="shared" si="5"/>
        <v>0</v>
      </c>
    </row>
    <row r="122" spans="1:9" ht="76.5">
      <c r="A122" s="219" t="s">
        <v>371</v>
      </c>
      <c r="B122" s="218" t="s">
        <v>382</v>
      </c>
      <c r="C122" s="218" t="s">
        <v>381</v>
      </c>
      <c r="D122" s="218">
        <v>1</v>
      </c>
      <c r="E122" s="218" t="s">
        <v>33</v>
      </c>
      <c r="F122" s="217"/>
      <c r="G122" s="217"/>
      <c r="H122" s="217">
        <f t="shared" si="4"/>
        <v>0</v>
      </c>
      <c r="I122" s="217">
        <f t="shared" si="5"/>
        <v>0</v>
      </c>
    </row>
    <row r="123" spans="1:9" ht="76.5">
      <c r="A123" s="219" t="s">
        <v>368</v>
      </c>
      <c r="B123" s="218" t="s">
        <v>379</v>
      </c>
      <c r="C123" s="218" t="s">
        <v>378</v>
      </c>
      <c r="D123" s="218">
        <v>1</v>
      </c>
      <c r="E123" s="218" t="s">
        <v>33</v>
      </c>
      <c r="F123" s="217"/>
      <c r="G123" s="217"/>
      <c r="H123" s="217">
        <f t="shared" si="4"/>
        <v>0</v>
      </c>
      <c r="I123" s="217">
        <f t="shared" si="5"/>
        <v>0</v>
      </c>
    </row>
    <row r="124" spans="1:9" ht="76.5">
      <c r="A124" s="219" t="s">
        <v>365</v>
      </c>
      <c r="B124" s="218" t="s">
        <v>376</v>
      </c>
      <c r="C124" s="218" t="s">
        <v>375</v>
      </c>
      <c r="D124" s="218">
        <v>1</v>
      </c>
      <c r="E124" s="218" t="s">
        <v>33</v>
      </c>
      <c r="F124" s="217"/>
      <c r="G124" s="217"/>
      <c r="H124" s="217">
        <f t="shared" si="4"/>
        <v>0</v>
      </c>
      <c r="I124" s="217">
        <f t="shared" si="5"/>
        <v>0</v>
      </c>
    </row>
    <row r="125" spans="1:9" ht="51">
      <c r="A125" s="219" t="s">
        <v>362</v>
      </c>
      <c r="B125" s="218" t="s">
        <v>373</v>
      </c>
      <c r="C125" s="218" t="s">
        <v>372</v>
      </c>
      <c r="D125" s="218">
        <v>1</v>
      </c>
      <c r="E125" s="218" t="s">
        <v>33</v>
      </c>
      <c r="F125" s="217"/>
      <c r="G125" s="217"/>
      <c r="H125" s="217">
        <f t="shared" si="4"/>
        <v>0</v>
      </c>
      <c r="I125" s="217">
        <f t="shared" si="5"/>
        <v>0</v>
      </c>
    </row>
    <row r="126" spans="1:9" ht="102">
      <c r="A126" s="219" t="s">
        <v>359</v>
      </c>
      <c r="B126" s="218" t="s">
        <v>370</v>
      </c>
      <c r="C126" s="218" t="s">
        <v>369</v>
      </c>
      <c r="D126" s="218">
        <v>2</v>
      </c>
      <c r="E126" s="218" t="s">
        <v>33</v>
      </c>
      <c r="F126" s="217"/>
      <c r="G126" s="217"/>
      <c r="H126" s="217">
        <f t="shared" si="4"/>
        <v>0</v>
      </c>
      <c r="I126" s="217">
        <f t="shared" si="5"/>
        <v>0</v>
      </c>
    </row>
    <row r="127" spans="1:9" ht="102">
      <c r="A127" s="219" t="s">
        <v>356</v>
      </c>
      <c r="B127" s="218" t="s">
        <v>367</v>
      </c>
      <c r="C127" s="218" t="s">
        <v>366</v>
      </c>
      <c r="D127" s="218">
        <v>1</v>
      </c>
      <c r="E127" s="218" t="s">
        <v>33</v>
      </c>
      <c r="F127" s="217"/>
      <c r="G127" s="217"/>
      <c r="H127" s="217">
        <f t="shared" si="4"/>
        <v>0</v>
      </c>
      <c r="I127" s="217">
        <f t="shared" si="5"/>
        <v>0</v>
      </c>
    </row>
    <row r="128" spans="1:9" ht="140.25">
      <c r="A128" s="219" t="s">
        <v>353</v>
      </c>
      <c r="B128" s="218" t="s">
        <v>364</v>
      </c>
      <c r="C128" s="218" t="s">
        <v>363</v>
      </c>
      <c r="D128" s="218">
        <v>1</v>
      </c>
      <c r="E128" s="218" t="s">
        <v>33</v>
      </c>
      <c r="F128" s="217"/>
      <c r="G128" s="217"/>
      <c r="H128" s="217">
        <f t="shared" si="4"/>
        <v>0</v>
      </c>
      <c r="I128" s="217">
        <f t="shared" si="5"/>
        <v>0</v>
      </c>
    </row>
    <row r="129" spans="1:9" ht="191.25">
      <c r="A129" s="219" t="s">
        <v>350</v>
      </c>
      <c r="B129" s="218" t="s">
        <v>550</v>
      </c>
      <c r="C129" s="218" t="s">
        <v>549</v>
      </c>
      <c r="D129" s="218">
        <v>1</v>
      </c>
      <c r="E129" s="218" t="s">
        <v>33</v>
      </c>
      <c r="F129" s="217"/>
      <c r="G129" s="217"/>
      <c r="H129" s="217">
        <f t="shared" si="4"/>
        <v>0</v>
      </c>
      <c r="I129" s="217">
        <f t="shared" si="5"/>
        <v>0</v>
      </c>
    </row>
    <row r="130" spans="1:9" ht="76.5">
      <c r="A130" s="219" t="s">
        <v>347</v>
      </c>
      <c r="B130" s="218" t="s">
        <v>548</v>
      </c>
      <c r="C130" s="218" t="s">
        <v>547</v>
      </c>
      <c r="D130" s="218">
        <v>1</v>
      </c>
      <c r="E130" s="218" t="s">
        <v>33</v>
      </c>
      <c r="F130" s="217"/>
      <c r="G130" s="217"/>
      <c r="H130" s="217">
        <f t="shared" si="4"/>
        <v>0</v>
      </c>
      <c r="I130" s="217">
        <f t="shared" si="5"/>
        <v>0</v>
      </c>
    </row>
    <row r="131" spans="1:9" ht="89.25">
      <c r="A131" s="219" t="s">
        <v>344</v>
      </c>
      <c r="B131" s="218" t="s">
        <v>361</v>
      </c>
      <c r="C131" s="218" t="s">
        <v>360</v>
      </c>
      <c r="D131" s="218">
        <v>2</v>
      </c>
      <c r="E131" s="218" t="s">
        <v>33</v>
      </c>
      <c r="F131" s="217"/>
      <c r="G131" s="217"/>
      <c r="H131" s="217">
        <f t="shared" si="4"/>
        <v>0</v>
      </c>
      <c r="I131" s="217">
        <f t="shared" si="5"/>
        <v>0</v>
      </c>
    </row>
    <row r="132" spans="1:9" ht="89.25">
      <c r="A132" s="219" t="s">
        <v>341</v>
      </c>
      <c r="B132" s="218" t="s">
        <v>358</v>
      </c>
      <c r="C132" s="218" t="s">
        <v>357</v>
      </c>
      <c r="D132" s="218">
        <v>4</v>
      </c>
      <c r="E132" s="218" t="s">
        <v>33</v>
      </c>
      <c r="F132" s="217"/>
      <c r="G132" s="217"/>
      <c r="H132" s="217">
        <f t="shared" si="4"/>
        <v>0</v>
      </c>
      <c r="I132" s="217">
        <f t="shared" si="5"/>
        <v>0</v>
      </c>
    </row>
    <row r="133" spans="1:9" ht="89.25">
      <c r="A133" s="219" t="s">
        <v>338</v>
      </c>
      <c r="B133" s="218" t="s">
        <v>355</v>
      </c>
      <c r="C133" s="218" t="s">
        <v>354</v>
      </c>
      <c r="D133" s="218">
        <v>2</v>
      </c>
      <c r="E133" s="218" t="s">
        <v>33</v>
      </c>
      <c r="F133" s="217"/>
      <c r="G133" s="217"/>
      <c r="H133" s="217">
        <f t="shared" si="4"/>
        <v>0</v>
      </c>
      <c r="I133" s="217">
        <f t="shared" si="5"/>
        <v>0</v>
      </c>
    </row>
    <row r="134" spans="1:9" ht="63.75">
      <c r="A134" s="219" t="s">
        <v>335</v>
      </c>
      <c r="B134" s="218" t="s">
        <v>546</v>
      </c>
      <c r="C134" s="218" t="s">
        <v>545</v>
      </c>
      <c r="D134" s="218">
        <v>1</v>
      </c>
      <c r="E134" s="218" t="s">
        <v>33</v>
      </c>
      <c r="F134" s="217"/>
      <c r="G134" s="217"/>
      <c r="H134" s="217">
        <f t="shared" si="4"/>
        <v>0</v>
      </c>
      <c r="I134" s="217">
        <f t="shared" si="5"/>
        <v>0</v>
      </c>
    </row>
    <row r="135" spans="1:9" ht="127.5">
      <c r="A135" s="219" t="s">
        <v>332</v>
      </c>
      <c r="B135" s="218" t="s">
        <v>544</v>
      </c>
      <c r="C135" s="218" t="s">
        <v>543</v>
      </c>
      <c r="D135" s="218">
        <v>1</v>
      </c>
      <c r="E135" s="218" t="s">
        <v>33</v>
      </c>
      <c r="F135" s="217"/>
      <c r="G135" s="217"/>
      <c r="H135" s="217">
        <f t="shared" si="4"/>
        <v>0</v>
      </c>
      <c r="I135" s="217">
        <f t="shared" si="5"/>
        <v>0</v>
      </c>
    </row>
    <row r="136" spans="1:9" ht="89.25">
      <c r="A136" s="219" t="s">
        <v>329</v>
      </c>
      <c r="B136" s="218" t="s">
        <v>352</v>
      </c>
      <c r="C136" s="218" t="s">
        <v>351</v>
      </c>
      <c r="D136" s="218">
        <v>2</v>
      </c>
      <c r="E136" s="218" t="s">
        <v>33</v>
      </c>
      <c r="F136" s="217"/>
      <c r="G136" s="217"/>
      <c r="H136" s="217">
        <f t="shared" si="4"/>
        <v>0</v>
      </c>
      <c r="I136" s="217">
        <f t="shared" si="5"/>
        <v>0</v>
      </c>
    </row>
    <row r="137" spans="1:9" ht="102">
      <c r="A137" s="219" t="s">
        <v>326</v>
      </c>
      <c r="B137" s="218" t="s">
        <v>349</v>
      </c>
      <c r="C137" s="218" t="s">
        <v>348</v>
      </c>
      <c r="D137" s="218">
        <v>1</v>
      </c>
      <c r="E137" s="218" t="s">
        <v>33</v>
      </c>
      <c r="F137" s="217"/>
      <c r="G137" s="217"/>
      <c r="H137" s="217">
        <f t="shared" si="4"/>
        <v>0</v>
      </c>
      <c r="I137" s="217">
        <f t="shared" si="5"/>
        <v>0</v>
      </c>
    </row>
    <row r="138" spans="1:9" ht="63.75">
      <c r="A138" s="219" t="s">
        <v>323</v>
      </c>
      <c r="B138" s="218" t="s">
        <v>346</v>
      </c>
      <c r="C138" s="218" t="s">
        <v>345</v>
      </c>
      <c r="D138" s="218">
        <v>1</v>
      </c>
      <c r="E138" s="218" t="s">
        <v>33</v>
      </c>
      <c r="F138" s="217"/>
      <c r="G138" s="217"/>
      <c r="H138" s="217">
        <f t="shared" si="4"/>
        <v>0</v>
      </c>
      <c r="I138" s="217">
        <f t="shared" si="5"/>
        <v>0</v>
      </c>
    </row>
    <row r="139" spans="1:9" ht="63.75">
      <c r="A139" s="219" t="s">
        <v>459</v>
      </c>
      <c r="B139" s="218" t="s">
        <v>343</v>
      </c>
      <c r="C139" s="218" t="s">
        <v>342</v>
      </c>
      <c r="D139" s="218">
        <v>2</v>
      </c>
      <c r="E139" s="218" t="s">
        <v>33</v>
      </c>
      <c r="F139" s="217"/>
      <c r="G139" s="217"/>
      <c r="H139" s="217">
        <f t="shared" si="4"/>
        <v>0</v>
      </c>
      <c r="I139" s="217">
        <f t="shared" si="5"/>
        <v>0</v>
      </c>
    </row>
    <row r="140" spans="1:9" ht="63.75">
      <c r="A140" s="219" t="s">
        <v>456</v>
      </c>
      <c r="B140" s="218" t="s">
        <v>340</v>
      </c>
      <c r="C140" s="218" t="s">
        <v>339</v>
      </c>
      <c r="D140" s="218">
        <v>2</v>
      </c>
      <c r="E140" s="218" t="s">
        <v>33</v>
      </c>
      <c r="F140" s="217"/>
      <c r="G140" s="217"/>
      <c r="H140" s="217">
        <f t="shared" si="4"/>
        <v>0</v>
      </c>
      <c r="I140" s="217">
        <f t="shared" si="5"/>
        <v>0</v>
      </c>
    </row>
    <row r="141" spans="1:9" ht="63.75">
      <c r="A141" s="219" t="s">
        <v>453</v>
      </c>
      <c r="B141" s="218" t="s">
        <v>337</v>
      </c>
      <c r="C141" s="218" t="s">
        <v>336</v>
      </c>
      <c r="D141" s="218">
        <v>2</v>
      </c>
      <c r="E141" s="218" t="s">
        <v>33</v>
      </c>
      <c r="F141" s="217"/>
      <c r="G141" s="217"/>
      <c r="H141" s="217">
        <f t="shared" si="4"/>
        <v>0</v>
      </c>
      <c r="I141" s="217">
        <f t="shared" si="5"/>
        <v>0</v>
      </c>
    </row>
    <row r="142" spans="1:9" ht="89.25">
      <c r="A142" s="219" t="s">
        <v>450</v>
      </c>
      <c r="B142" s="218" t="s">
        <v>334</v>
      </c>
      <c r="C142" s="218" t="s">
        <v>333</v>
      </c>
      <c r="D142" s="218">
        <v>3</v>
      </c>
      <c r="E142" s="218" t="s">
        <v>33</v>
      </c>
      <c r="F142" s="217"/>
      <c r="G142" s="217"/>
      <c r="H142" s="217">
        <f t="shared" si="4"/>
        <v>0</v>
      </c>
      <c r="I142" s="217">
        <f t="shared" si="5"/>
        <v>0</v>
      </c>
    </row>
    <row r="143" spans="1:9" ht="51">
      <c r="A143" s="219" t="s">
        <v>626</v>
      </c>
      <c r="B143" s="218" t="s">
        <v>445</v>
      </c>
      <c r="C143" s="218" t="s">
        <v>582</v>
      </c>
      <c r="D143" s="218">
        <v>1</v>
      </c>
      <c r="E143" s="218" t="s">
        <v>76</v>
      </c>
      <c r="F143" s="217"/>
      <c r="G143" s="217"/>
      <c r="H143" s="217">
        <f t="shared" si="4"/>
        <v>0</v>
      </c>
      <c r="I143" s="217">
        <f t="shared" si="5"/>
        <v>0</v>
      </c>
    </row>
    <row r="144" spans="1:9" ht="89.25">
      <c r="A144" s="219" t="s">
        <v>627</v>
      </c>
      <c r="B144" s="218" t="s">
        <v>539</v>
      </c>
      <c r="C144" s="218" t="s">
        <v>538</v>
      </c>
      <c r="D144" s="218">
        <v>1</v>
      </c>
      <c r="E144" s="218" t="s">
        <v>33</v>
      </c>
      <c r="F144" s="217"/>
      <c r="G144" s="217"/>
      <c r="H144" s="217">
        <f t="shared" si="4"/>
        <v>0</v>
      </c>
      <c r="I144" s="217">
        <f t="shared" si="5"/>
        <v>0</v>
      </c>
    </row>
    <row r="145" spans="1:9" ht="127.5">
      <c r="A145" s="219" t="s">
        <v>628</v>
      </c>
      <c r="B145" s="218" t="s">
        <v>533</v>
      </c>
      <c r="C145" s="218" t="s">
        <v>532</v>
      </c>
      <c r="D145" s="218">
        <v>16</v>
      </c>
      <c r="E145" s="218" t="s">
        <v>35</v>
      </c>
      <c r="F145" s="217"/>
      <c r="G145" s="217"/>
      <c r="H145" s="217">
        <f t="shared" si="4"/>
        <v>0</v>
      </c>
      <c r="I145" s="217">
        <f t="shared" si="5"/>
        <v>0</v>
      </c>
    </row>
    <row r="146" spans="1:9" ht="127.5">
      <c r="A146" s="219" t="s">
        <v>629</v>
      </c>
      <c r="B146" s="218" t="s">
        <v>531</v>
      </c>
      <c r="C146" s="218" t="s">
        <v>530</v>
      </c>
      <c r="D146" s="218">
        <v>16</v>
      </c>
      <c r="E146" s="218" t="s">
        <v>35</v>
      </c>
      <c r="F146" s="217"/>
      <c r="G146" s="217"/>
      <c r="H146" s="217">
        <f t="shared" si="4"/>
        <v>0</v>
      </c>
      <c r="I146" s="217">
        <f t="shared" si="5"/>
        <v>0</v>
      </c>
    </row>
    <row r="147" spans="1:9" ht="102">
      <c r="A147" s="219" t="s">
        <v>630</v>
      </c>
      <c r="B147" s="218" t="s">
        <v>581</v>
      </c>
      <c r="C147" s="218" t="s">
        <v>580</v>
      </c>
      <c r="D147" s="218">
        <v>42</v>
      </c>
      <c r="E147" s="218" t="s">
        <v>35</v>
      </c>
      <c r="F147" s="217"/>
      <c r="G147" s="217"/>
      <c r="H147" s="217">
        <f t="shared" si="4"/>
        <v>0</v>
      </c>
      <c r="I147" s="217">
        <f t="shared" si="5"/>
        <v>0</v>
      </c>
    </row>
    <row r="148" spans="1:9" ht="76.5">
      <c r="A148" s="219" t="s">
        <v>631</v>
      </c>
      <c r="B148" s="218" t="s">
        <v>523</v>
      </c>
      <c r="C148" s="218" t="s">
        <v>579</v>
      </c>
      <c r="D148" s="218">
        <v>16</v>
      </c>
      <c r="E148" s="218" t="s">
        <v>35</v>
      </c>
      <c r="F148" s="217"/>
      <c r="G148" s="217"/>
      <c r="H148" s="217">
        <f t="shared" si="4"/>
        <v>0</v>
      </c>
      <c r="I148" s="217">
        <f t="shared" si="5"/>
        <v>0</v>
      </c>
    </row>
    <row r="149" spans="1:9" ht="76.5">
      <c r="A149" s="219" t="s">
        <v>632</v>
      </c>
      <c r="B149" s="218" t="s">
        <v>521</v>
      </c>
      <c r="C149" s="218" t="s">
        <v>520</v>
      </c>
      <c r="D149" s="218">
        <v>16</v>
      </c>
      <c r="E149" s="218" t="s">
        <v>35</v>
      </c>
      <c r="F149" s="217"/>
      <c r="G149" s="217"/>
      <c r="H149" s="217">
        <f t="shared" si="4"/>
        <v>0</v>
      </c>
      <c r="I149" s="217">
        <f t="shared" si="5"/>
        <v>0</v>
      </c>
    </row>
    <row r="150" spans="1:9" ht="127.5">
      <c r="A150" s="219" t="s">
        <v>633</v>
      </c>
      <c r="B150" s="218" t="s">
        <v>578</v>
      </c>
      <c r="C150" s="218" t="s">
        <v>577</v>
      </c>
      <c r="D150" s="218">
        <v>267</v>
      </c>
      <c r="E150" s="218" t="s">
        <v>11</v>
      </c>
      <c r="F150" s="217"/>
      <c r="G150" s="217"/>
      <c r="H150" s="217">
        <f t="shared" si="4"/>
        <v>0</v>
      </c>
      <c r="I150" s="217">
        <f t="shared" si="5"/>
        <v>0</v>
      </c>
    </row>
    <row r="151" spans="1:9" ht="102">
      <c r="A151" s="219" t="s">
        <v>665</v>
      </c>
      <c r="B151" s="218" t="s">
        <v>576</v>
      </c>
      <c r="C151" s="218" t="s">
        <v>575</v>
      </c>
      <c r="D151" s="218">
        <v>1</v>
      </c>
      <c r="E151" s="218" t="s">
        <v>33</v>
      </c>
      <c r="F151" s="217"/>
      <c r="G151" s="217"/>
      <c r="H151" s="217">
        <f t="shared" si="4"/>
        <v>0</v>
      </c>
      <c r="I151" s="217">
        <f t="shared" si="5"/>
        <v>0</v>
      </c>
    </row>
    <row r="152" spans="1:9" ht="102">
      <c r="A152" s="219" t="s">
        <v>634</v>
      </c>
      <c r="B152" s="218" t="s">
        <v>574</v>
      </c>
      <c r="C152" s="218" t="s">
        <v>573</v>
      </c>
      <c r="D152" s="218">
        <v>2</v>
      </c>
      <c r="E152" s="218" t="s">
        <v>33</v>
      </c>
      <c r="F152" s="217"/>
      <c r="G152" s="217"/>
      <c r="H152" s="217">
        <f t="shared" si="4"/>
        <v>0</v>
      </c>
      <c r="I152" s="217">
        <f t="shared" si="5"/>
        <v>0</v>
      </c>
    </row>
    <row r="153" spans="1:9" ht="89.25">
      <c r="A153" s="219" t="s">
        <v>635</v>
      </c>
      <c r="B153" s="218" t="s">
        <v>572</v>
      </c>
      <c r="C153" s="218" t="s">
        <v>571</v>
      </c>
      <c r="D153" s="218">
        <v>42</v>
      </c>
      <c r="E153" s="218" t="s">
        <v>35</v>
      </c>
      <c r="F153" s="217"/>
      <c r="G153" s="217"/>
      <c r="H153" s="217">
        <f t="shared" si="4"/>
        <v>0</v>
      </c>
      <c r="I153" s="217">
        <f t="shared" si="5"/>
        <v>0</v>
      </c>
    </row>
    <row r="154" spans="1:9" ht="63.75">
      <c r="A154" s="219" t="s">
        <v>636</v>
      </c>
      <c r="B154" s="218" t="s">
        <v>489</v>
      </c>
      <c r="C154" s="218" t="s">
        <v>488</v>
      </c>
      <c r="D154" s="218">
        <v>1</v>
      </c>
      <c r="E154" s="218" t="s">
        <v>33</v>
      </c>
      <c r="F154" s="217"/>
      <c r="G154" s="217"/>
      <c r="H154" s="217">
        <f t="shared" si="4"/>
        <v>0</v>
      </c>
      <c r="I154" s="217">
        <f t="shared" si="5"/>
        <v>0</v>
      </c>
    </row>
    <row r="155" spans="1:9" ht="76.5">
      <c r="A155" s="219" t="s">
        <v>637</v>
      </c>
      <c r="B155" s="218" t="s">
        <v>473</v>
      </c>
      <c r="C155" s="218" t="s">
        <v>472</v>
      </c>
      <c r="D155" s="218">
        <v>2</v>
      </c>
      <c r="E155" s="218" t="s">
        <v>33</v>
      </c>
      <c r="F155" s="217"/>
      <c r="G155" s="217"/>
      <c r="H155" s="217">
        <f t="shared" si="4"/>
        <v>0</v>
      </c>
      <c r="I155" s="217">
        <f t="shared" si="5"/>
        <v>0</v>
      </c>
    </row>
    <row r="156" spans="1:9" ht="63.75">
      <c r="A156" s="219" t="s">
        <v>638</v>
      </c>
      <c r="B156" s="218" t="s">
        <v>471</v>
      </c>
      <c r="C156" s="218" t="s">
        <v>470</v>
      </c>
      <c r="D156" s="218">
        <v>2</v>
      </c>
      <c r="E156" s="218" t="s">
        <v>33</v>
      </c>
      <c r="F156" s="217"/>
      <c r="G156" s="217"/>
      <c r="H156" s="217">
        <f t="shared" si="4"/>
        <v>0</v>
      </c>
      <c r="I156" s="217">
        <f t="shared" si="5"/>
        <v>0</v>
      </c>
    </row>
    <row r="157" spans="1:9" ht="51">
      <c r="A157" s="219" t="s">
        <v>639</v>
      </c>
      <c r="B157" s="218" t="s">
        <v>469</v>
      </c>
      <c r="C157" s="218" t="s">
        <v>468</v>
      </c>
      <c r="D157" s="218">
        <v>2</v>
      </c>
      <c r="E157" s="218" t="s">
        <v>33</v>
      </c>
      <c r="F157" s="217"/>
      <c r="G157" s="217"/>
      <c r="H157" s="217">
        <f t="shared" si="4"/>
        <v>0</v>
      </c>
      <c r="I157" s="217">
        <f t="shared" si="5"/>
        <v>0</v>
      </c>
    </row>
    <row r="158" spans="1:9" ht="76.5">
      <c r="A158" s="219" t="s">
        <v>640</v>
      </c>
      <c r="B158" s="218" t="s">
        <v>467</v>
      </c>
      <c r="C158" s="218" t="s">
        <v>466</v>
      </c>
      <c r="D158" s="218">
        <v>4</v>
      </c>
      <c r="E158" s="218" t="s">
        <v>33</v>
      </c>
      <c r="F158" s="217"/>
      <c r="G158" s="217"/>
      <c r="H158" s="217">
        <f t="shared" si="4"/>
        <v>0</v>
      </c>
      <c r="I158" s="217">
        <f t="shared" si="5"/>
        <v>0</v>
      </c>
    </row>
    <row r="159" spans="1:9" ht="63.75">
      <c r="A159" s="219" t="s">
        <v>641</v>
      </c>
      <c r="B159" s="218" t="s">
        <v>465</v>
      </c>
      <c r="C159" s="218" t="s">
        <v>464</v>
      </c>
      <c r="D159" s="218">
        <v>1</v>
      </c>
      <c r="E159" s="218" t="s">
        <v>33</v>
      </c>
      <c r="F159" s="217"/>
      <c r="G159" s="217"/>
      <c r="H159" s="217">
        <f t="shared" si="4"/>
        <v>0</v>
      </c>
      <c r="I159" s="217">
        <f t="shared" si="5"/>
        <v>0</v>
      </c>
    </row>
    <row r="160" spans="1:9" ht="25.5">
      <c r="A160" s="219" t="s">
        <v>642</v>
      </c>
      <c r="B160" s="218" t="s">
        <v>461</v>
      </c>
      <c r="C160" s="218" t="s">
        <v>460</v>
      </c>
      <c r="D160" s="218">
        <v>1</v>
      </c>
      <c r="E160" s="218" t="s">
        <v>33</v>
      </c>
      <c r="F160" s="217"/>
      <c r="G160" s="217"/>
      <c r="H160" s="217">
        <f aca="true" t="shared" si="6" ref="H160:H192">F160*D160</f>
        <v>0</v>
      </c>
      <c r="I160" s="217">
        <f aca="true" t="shared" si="7" ref="I160:I192">G160*D160</f>
        <v>0</v>
      </c>
    </row>
    <row r="161" spans="1:9" ht="89.25">
      <c r="A161" s="219" t="s">
        <v>643</v>
      </c>
      <c r="B161" s="218" t="s">
        <v>455</v>
      </c>
      <c r="C161" s="218" t="s">
        <v>454</v>
      </c>
      <c r="D161" s="218">
        <v>1</v>
      </c>
      <c r="E161" s="218" t="s">
        <v>33</v>
      </c>
      <c r="F161" s="217"/>
      <c r="G161" s="217"/>
      <c r="H161" s="217">
        <f t="shared" si="6"/>
        <v>0</v>
      </c>
      <c r="I161" s="217">
        <f t="shared" si="7"/>
        <v>0</v>
      </c>
    </row>
    <row r="162" spans="1:9" ht="89.25">
      <c r="A162" s="219" t="s">
        <v>644</v>
      </c>
      <c r="B162" s="218" t="s">
        <v>452</v>
      </c>
      <c r="C162" s="218" t="s">
        <v>451</v>
      </c>
      <c r="D162" s="218">
        <v>1</v>
      </c>
      <c r="E162" s="218" t="s">
        <v>33</v>
      </c>
      <c r="F162" s="217"/>
      <c r="G162" s="217"/>
      <c r="H162" s="217">
        <f t="shared" si="6"/>
        <v>0</v>
      </c>
      <c r="I162" s="217">
        <f t="shared" si="7"/>
        <v>0</v>
      </c>
    </row>
    <row r="163" spans="1:9" ht="89.25">
      <c r="A163" s="219" t="s">
        <v>645</v>
      </c>
      <c r="B163" s="218" t="s">
        <v>503</v>
      </c>
      <c r="C163" s="218" t="s">
        <v>502</v>
      </c>
      <c r="D163" s="218">
        <v>1</v>
      </c>
      <c r="E163" s="218" t="s">
        <v>33</v>
      </c>
      <c r="F163" s="217"/>
      <c r="G163" s="217"/>
      <c r="H163" s="217">
        <f t="shared" si="6"/>
        <v>0</v>
      </c>
      <c r="I163" s="217">
        <f t="shared" si="7"/>
        <v>0</v>
      </c>
    </row>
    <row r="164" spans="1:9" ht="89.25">
      <c r="A164" s="219" t="s">
        <v>646</v>
      </c>
      <c r="B164" s="218" t="s">
        <v>570</v>
      </c>
      <c r="C164" s="218" t="s">
        <v>569</v>
      </c>
      <c r="D164" s="218">
        <v>9</v>
      </c>
      <c r="E164" s="218" t="s">
        <v>33</v>
      </c>
      <c r="F164" s="217"/>
      <c r="G164" s="217"/>
      <c r="H164" s="217">
        <f t="shared" si="6"/>
        <v>0</v>
      </c>
      <c r="I164" s="217">
        <f t="shared" si="7"/>
        <v>0</v>
      </c>
    </row>
    <row r="165" spans="1:9" ht="114.75">
      <c r="A165" s="219" t="s">
        <v>647</v>
      </c>
      <c r="B165" s="218" t="s">
        <v>568</v>
      </c>
      <c r="C165" s="218" t="s">
        <v>567</v>
      </c>
      <c r="D165" s="218">
        <v>1</v>
      </c>
      <c r="E165" s="218" t="s">
        <v>33</v>
      </c>
      <c r="F165" s="217"/>
      <c r="G165" s="217"/>
      <c r="H165" s="217">
        <f t="shared" si="6"/>
        <v>0</v>
      </c>
      <c r="I165" s="217">
        <f t="shared" si="7"/>
        <v>0</v>
      </c>
    </row>
    <row r="166" spans="1:9" ht="76.5">
      <c r="A166" s="219" t="s">
        <v>648</v>
      </c>
      <c r="B166" s="218" t="s">
        <v>566</v>
      </c>
      <c r="C166" s="218" t="s">
        <v>565</v>
      </c>
      <c r="D166" s="218">
        <v>1</v>
      </c>
      <c r="E166" s="218" t="s">
        <v>33</v>
      </c>
      <c r="F166" s="217"/>
      <c r="G166" s="217"/>
      <c r="H166" s="217">
        <f t="shared" si="6"/>
        <v>0</v>
      </c>
      <c r="I166" s="217">
        <f t="shared" si="7"/>
        <v>0</v>
      </c>
    </row>
    <row r="167" spans="1:9" ht="89.25">
      <c r="A167" s="219" t="s">
        <v>649</v>
      </c>
      <c r="B167" s="218" t="s">
        <v>452</v>
      </c>
      <c r="C167" s="218" t="s">
        <v>451</v>
      </c>
      <c r="D167" s="218">
        <v>1</v>
      </c>
      <c r="E167" s="218" t="s">
        <v>33</v>
      </c>
      <c r="F167" s="217"/>
      <c r="G167" s="217"/>
      <c r="H167" s="217">
        <f t="shared" si="6"/>
        <v>0</v>
      </c>
      <c r="I167" s="217">
        <f t="shared" si="7"/>
        <v>0</v>
      </c>
    </row>
    <row r="168" spans="1:9" ht="63.75">
      <c r="A168" s="219" t="s">
        <v>650</v>
      </c>
      <c r="B168" s="218" t="s">
        <v>564</v>
      </c>
      <c r="C168" s="218" t="s">
        <v>563</v>
      </c>
      <c r="D168" s="218">
        <v>1</v>
      </c>
      <c r="E168" s="218" t="s">
        <v>33</v>
      </c>
      <c r="F168" s="217"/>
      <c r="G168" s="217"/>
      <c r="H168" s="217">
        <f t="shared" si="6"/>
        <v>0</v>
      </c>
      <c r="I168" s="217">
        <f t="shared" si="7"/>
        <v>0</v>
      </c>
    </row>
    <row r="169" spans="1:9" ht="76.5">
      <c r="A169" s="219" t="s">
        <v>651</v>
      </c>
      <c r="B169" s="218" t="s">
        <v>562</v>
      </c>
      <c r="C169" s="218" t="s">
        <v>561</v>
      </c>
      <c r="D169" s="218">
        <v>1</v>
      </c>
      <c r="E169" s="218" t="s">
        <v>33</v>
      </c>
      <c r="F169" s="217"/>
      <c r="G169" s="217"/>
      <c r="H169" s="217">
        <f t="shared" si="6"/>
        <v>0</v>
      </c>
      <c r="I169" s="217">
        <f t="shared" si="7"/>
        <v>0</v>
      </c>
    </row>
    <row r="170" spans="1:9" ht="63.75">
      <c r="A170" s="219" t="s">
        <v>652</v>
      </c>
      <c r="B170" s="218" t="s">
        <v>449</v>
      </c>
      <c r="C170" s="218" t="s">
        <v>560</v>
      </c>
      <c r="D170" s="218">
        <v>2</v>
      </c>
      <c r="E170" s="218" t="s">
        <v>33</v>
      </c>
      <c r="F170" s="217"/>
      <c r="G170" s="217"/>
      <c r="H170" s="217">
        <f t="shared" si="6"/>
        <v>0</v>
      </c>
      <c r="I170" s="217">
        <f t="shared" si="7"/>
        <v>0</v>
      </c>
    </row>
    <row r="171" spans="1:9" ht="51">
      <c r="A171" s="219" t="s">
        <v>653</v>
      </c>
      <c r="B171" s="218" t="s">
        <v>623</v>
      </c>
      <c r="C171" s="218" t="s">
        <v>622</v>
      </c>
      <c r="D171" s="218">
        <v>1.8</v>
      </c>
      <c r="E171" s="218" t="s">
        <v>35</v>
      </c>
      <c r="F171" s="217"/>
      <c r="G171" s="217"/>
      <c r="H171" s="217">
        <f t="shared" si="6"/>
        <v>0</v>
      </c>
      <c r="I171" s="217">
        <f t="shared" si="7"/>
        <v>0</v>
      </c>
    </row>
    <row r="172" spans="1:9" ht="51">
      <c r="A172" s="219" t="s">
        <v>654</v>
      </c>
      <c r="B172" s="218" t="s">
        <v>621</v>
      </c>
      <c r="C172" s="218" t="s">
        <v>620</v>
      </c>
      <c r="D172" s="218">
        <v>2</v>
      </c>
      <c r="E172" s="218" t="s">
        <v>33</v>
      </c>
      <c r="F172" s="217"/>
      <c r="G172" s="217"/>
      <c r="H172" s="217">
        <f t="shared" si="6"/>
        <v>0</v>
      </c>
      <c r="I172" s="217">
        <f t="shared" si="7"/>
        <v>0</v>
      </c>
    </row>
    <row r="173" spans="1:9" ht="114.75">
      <c r="A173" s="219" t="s">
        <v>655</v>
      </c>
      <c r="B173" s="218" t="s">
        <v>619</v>
      </c>
      <c r="C173" s="218" t="s">
        <v>618</v>
      </c>
      <c r="D173" s="218">
        <v>8</v>
      </c>
      <c r="E173" s="218" t="s">
        <v>11</v>
      </c>
      <c r="F173" s="217"/>
      <c r="G173" s="217"/>
      <c r="H173" s="217">
        <f t="shared" si="6"/>
        <v>0</v>
      </c>
      <c r="I173" s="217">
        <f t="shared" si="7"/>
        <v>0</v>
      </c>
    </row>
    <row r="174" spans="1:9" ht="102">
      <c r="A174" s="219" t="s">
        <v>656</v>
      </c>
      <c r="B174" s="218" t="s">
        <v>617</v>
      </c>
      <c r="C174" s="218" t="s">
        <v>616</v>
      </c>
      <c r="D174" s="218">
        <v>1</v>
      </c>
      <c r="E174" s="218" t="s">
        <v>33</v>
      </c>
      <c r="F174" s="217"/>
      <c r="G174" s="217"/>
      <c r="H174" s="217">
        <f t="shared" si="6"/>
        <v>0</v>
      </c>
      <c r="I174" s="217">
        <f t="shared" si="7"/>
        <v>0</v>
      </c>
    </row>
    <row r="175" spans="1:9" ht="89.25">
      <c r="A175" s="219" t="s">
        <v>657</v>
      </c>
      <c r="B175" s="218" t="s">
        <v>615</v>
      </c>
      <c r="C175" s="218" t="s">
        <v>614</v>
      </c>
      <c r="D175" s="218">
        <v>574</v>
      </c>
      <c r="E175" s="218" t="s">
        <v>35</v>
      </c>
      <c r="F175" s="217"/>
      <c r="G175" s="217"/>
      <c r="H175" s="217">
        <f t="shared" si="6"/>
        <v>0</v>
      </c>
      <c r="I175" s="217">
        <f t="shared" si="7"/>
        <v>0</v>
      </c>
    </row>
    <row r="176" spans="1:9" ht="89.25">
      <c r="A176" s="219" t="s">
        <v>658</v>
      </c>
      <c r="B176" s="218" t="s">
        <v>610</v>
      </c>
      <c r="C176" s="218" t="s">
        <v>613</v>
      </c>
      <c r="D176" s="218">
        <v>2</v>
      </c>
      <c r="E176" s="218" t="s">
        <v>33</v>
      </c>
      <c r="F176" s="217"/>
      <c r="G176" s="217"/>
      <c r="H176" s="217">
        <f t="shared" si="6"/>
        <v>0</v>
      </c>
      <c r="I176" s="217">
        <f t="shared" si="7"/>
        <v>0</v>
      </c>
    </row>
    <row r="177" spans="1:9" ht="89.25">
      <c r="A177" s="219" t="s">
        <v>659</v>
      </c>
      <c r="B177" s="218" t="s">
        <v>610</v>
      </c>
      <c r="C177" s="218" t="s">
        <v>612</v>
      </c>
      <c r="D177" s="218">
        <v>3</v>
      </c>
      <c r="E177" s="218" t="s">
        <v>33</v>
      </c>
      <c r="F177" s="217"/>
      <c r="G177" s="217"/>
      <c r="H177" s="217">
        <f t="shared" si="6"/>
        <v>0</v>
      </c>
      <c r="I177" s="217">
        <f t="shared" si="7"/>
        <v>0</v>
      </c>
    </row>
    <row r="178" spans="1:9" ht="89.25">
      <c r="A178" s="219" t="s">
        <v>660</v>
      </c>
      <c r="B178" s="218" t="s">
        <v>610</v>
      </c>
      <c r="C178" s="218" t="s">
        <v>611</v>
      </c>
      <c r="D178" s="218">
        <v>1</v>
      </c>
      <c r="E178" s="218" t="s">
        <v>33</v>
      </c>
      <c r="F178" s="217"/>
      <c r="G178" s="217"/>
      <c r="H178" s="217">
        <f t="shared" si="6"/>
        <v>0</v>
      </c>
      <c r="I178" s="217">
        <f t="shared" si="7"/>
        <v>0</v>
      </c>
    </row>
    <row r="179" spans="1:9" ht="89.25">
      <c r="A179" s="219" t="s">
        <v>661</v>
      </c>
      <c r="B179" s="218" t="s">
        <v>610</v>
      </c>
      <c r="C179" s="218" t="s">
        <v>609</v>
      </c>
      <c r="D179" s="218">
        <v>1</v>
      </c>
      <c r="E179" s="218" t="s">
        <v>33</v>
      </c>
      <c r="F179" s="217"/>
      <c r="G179" s="217"/>
      <c r="H179" s="217">
        <f t="shared" si="6"/>
        <v>0</v>
      </c>
      <c r="I179" s="217">
        <f t="shared" si="7"/>
        <v>0</v>
      </c>
    </row>
    <row r="180" spans="1:9" ht="38.25">
      <c r="A180" s="219" t="s">
        <v>666</v>
      </c>
      <c r="B180" s="218" t="s">
        <v>608</v>
      </c>
      <c r="C180" s="218" t="s">
        <v>607</v>
      </c>
      <c r="D180" s="218">
        <v>16</v>
      </c>
      <c r="E180" s="218" t="s">
        <v>33</v>
      </c>
      <c r="F180" s="217"/>
      <c r="G180" s="217"/>
      <c r="H180" s="217">
        <f t="shared" si="6"/>
        <v>0</v>
      </c>
      <c r="I180" s="217">
        <f t="shared" si="7"/>
        <v>0</v>
      </c>
    </row>
    <row r="181" spans="1:9" ht="76.5">
      <c r="A181" s="219" t="s">
        <v>662</v>
      </c>
      <c r="B181" s="218" t="s">
        <v>606</v>
      </c>
      <c r="C181" s="218" t="s">
        <v>605</v>
      </c>
      <c r="D181" s="218">
        <v>6</v>
      </c>
      <c r="E181" s="218" t="s">
        <v>35</v>
      </c>
      <c r="F181" s="217"/>
      <c r="G181" s="217"/>
      <c r="H181" s="217">
        <f t="shared" si="6"/>
        <v>0</v>
      </c>
      <c r="I181" s="217">
        <f t="shared" si="7"/>
        <v>0</v>
      </c>
    </row>
    <row r="182" spans="1:9" ht="76.5">
      <c r="A182" s="219" t="s">
        <v>667</v>
      </c>
      <c r="B182" s="218" t="s">
        <v>604</v>
      </c>
      <c r="C182" s="218" t="s">
        <v>603</v>
      </c>
      <c r="D182" s="218">
        <v>18</v>
      </c>
      <c r="E182" s="218" t="s">
        <v>35</v>
      </c>
      <c r="F182" s="217"/>
      <c r="G182" s="217"/>
      <c r="H182" s="217">
        <f t="shared" si="6"/>
        <v>0</v>
      </c>
      <c r="I182" s="217">
        <f t="shared" si="7"/>
        <v>0</v>
      </c>
    </row>
    <row r="183" spans="1:9" ht="76.5">
      <c r="A183" s="219" t="s">
        <v>663</v>
      </c>
      <c r="B183" s="218" t="s">
        <v>602</v>
      </c>
      <c r="C183" s="218" t="s">
        <v>601</v>
      </c>
      <c r="D183" s="218">
        <v>8</v>
      </c>
      <c r="E183" s="218" t="s">
        <v>35</v>
      </c>
      <c r="F183" s="217"/>
      <c r="G183" s="217"/>
      <c r="H183" s="217">
        <f t="shared" si="6"/>
        <v>0</v>
      </c>
      <c r="I183" s="217">
        <f t="shared" si="7"/>
        <v>0</v>
      </c>
    </row>
    <row r="184" spans="1:9" ht="76.5">
      <c r="A184" s="219" t="s">
        <v>664</v>
      </c>
      <c r="B184" s="218" t="s">
        <v>600</v>
      </c>
      <c r="C184" s="218" t="s">
        <v>599</v>
      </c>
      <c r="D184" s="218">
        <v>6</v>
      </c>
      <c r="E184" s="218" t="s">
        <v>35</v>
      </c>
      <c r="F184" s="217"/>
      <c r="G184" s="217"/>
      <c r="H184" s="217">
        <f t="shared" si="6"/>
        <v>0</v>
      </c>
      <c r="I184" s="217">
        <f t="shared" si="7"/>
        <v>0</v>
      </c>
    </row>
    <row r="185" spans="1:9" ht="114.75">
      <c r="A185" s="219" t="s">
        <v>668</v>
      </c>
      <c r="B185" s="218" t="s">
        <v>598</v>
      </c>
      <c r="C185" s="218" t="s">
        <v>597</v>
      </c>
      <c r="D185" s="218">
        <v>1</v>
      </c>
      <c r="E185" s="218" t="s">
        <v>33</v>
      </c>
      <c r="F185" s="217"/>
      <c r="G185" s="217"/>
      <c r="H185" s="217">
        <f t="shared" si="6"/>
        <v>0</v>
      </c>
      <c r="I185" s="217">
        <f t="shared" si="7"/>
        <v>0</v>
      </c>
    </row>
    <row r="186" spans="1:9" ht="127.5">
      <c r="A186" s="219" t="s">
        <v>669</v>
      </c>
      <c r="B186" s="218" t="s">
        <v>596</v>
      </c>
      <c r="C186" s="218" t="s">
        <v>595</v>
      </c>
      <c r="D186" s="218">
        <v>1</v>
      </c>
      <c r="E186" s="218" t="s">
        <v>33</v>
      </c>
      <c r="F186" s="217"/>
      <c r="G186" s="217"/>
      <c r="H186" s="217">
        <f t="shared" si="6"/>
        <v>0</v>
      </c>
      <c r="I186" s="217">
        <f t="shared" si="7"/>
        <v>0</v>
      </c>
    </row>
    <row r="187" spans="1:9" ht="51">
      <c r="A187" s="219" t="s">
        <v>670</v>
      </c>
      <c r="B187" s="218" t="s">
        <v>594</v>
      </c>
      <c r="C187" s="218" t="s">
        <v>593</v>
      </c>
      <c r="D187" s="218">
        <v>2</v>
      </c>
      <c r="E187" s="218" t="s">
        <v>33</v>
      </c>
      <c r="F187" s="217"/>
      <c r="G187" s="217"/>
      <c r="H187" s="217">
        <f t="shared" si="6"/>
        <v>0</v>
      </c>
      <c r="I187" s="217">
        <f t="shared" si="7"/>
        <v>0</v>
      </c>
    </row>
    <row r="188" spans="1:9" ht="51">
      <c r="A188" s="219" t="s">
        <v>671</v>
      </c>
      <c r="B188" s="218" t="s">
        <v>592</v>
      </c>
      <c r="C188" s="218" t="s">
        <v>591</v>
      </c>
      <c r="D188" s="218">
        <v>2</v>
      </c>
      <c r="E188" s="218" t="s">
        <v>33</v>
      </c>
      <c r="F188" s="217"/>
      <c r="G188" s="217"/>
      <c r="H188" s="217">
        <f t="shared" si="6"/>
        <v>0</v>
      </c>
      <c r="I188" s="217">
        <f t="shared" si="7"/>
        <v>0</v>
      </c>
    </row>
    <row r="189" spans="1:9" ht="76.5">
      <c r="A189" s="219" t="s">
        <v>672</v>
      </c>
      <c r="B189" s="218" t="s">
        <v>590</v>
      </c>
      <c r="C189" s="218" t="s">
        <v>589</v>
      </c>
      <c r="D189" s="218">
        <v>1</v>
      </c>
      <c r="E189" s="218" t="s">
        <v>76</v>
      </c>
      <c r="F189" s="217"/>
      <c r="G189" s="217"/>
      <c r="H189" s="217">
        <f t="shared" si="6"/>
        <v>0</v>
      </c>
      <c r="I189" s="217">
        <f t="shared" si="7"/>
        <v>0</v>
      </c>
    </row>
    <row r="190" spans="1:9" ht="114.75">
      <c r="A190" s="219" t="s">
        <v>673</v>
      </c>
      <c r="B190" s="218" t="s">
        <v>588</v>
      </c>
      <c r="C190" s="218" t="s">
        <v>587</v>
      </c>
      <c r="D190" s="218">
        <v>2</v>
      </c>
      <c r="E190" s="218" t="s">
        <v>33</v>
      </c>
      <c r="F190" s="217"/>
      <c r="G190" s="217"/>
      <c r="H190" s="217">
        <f t="shared" si="6"/>
        <v>0</v>
      </c>
      <c r="I190" s="217">
        <f t="shared" si="7"/>
        <v>0</v>
      </c>
    </row>
    <row r="191" spans="1:9" ht="51">
      <c r="A191" s="219" t="s">
        <v>674</v>
      </c>
      <c r="B191" s="218" t="s">
        <v>586</v>
      </c>
      <c r="C191" s="218" t="s">
        <v>585</v>
      </c>
      <c r="D191" s="218">
        <v>1</v>
      </c>
      <c r="E191" s="218" t="s">
        <v>33</v>
      </c>
      <c r="F191" s="217"/>
      <c r="G191" s="217"/>
      <c r="H191" s="217">
        <f t="shared" si="6"/>
        <v>0</v>
      </c>
      <c r="I191" s="217">
        <f t="shared" si="7"/>
        <v>0</v>
      </c>
    </row>
    <row r="192" spans="1:9" ht="51">
      <c r="A192" s="219" t="s">
        <v>675</v>
      </c>
      <c r="B192" s="218" t="s">
        <v>584</v>
      </c>
      <c r="C192" s="218" t="s">
        <v>583</v>
      </c>
      <c r="D192" s="218">
        <v>6</v>
      </c>
      <c r="E192" s="218" t="s">
        <v>33</v>
      </c>
      <c r="F192" s="217"/>
      <c r="G192" s="217"/>
      <c r="H192" s="217">
        <f t="shared" si="6"/>
        <v>0</v>
      </c>
      <c r="I192" s="217">
        <f t="shared" si="7"/>
        <v>0</v>
      </c>
    </row>
    <row r="193" spans="1:9" ht="12.75">
      <c r="A193" s="251"/>
      <c r="B193" s="252"/>
      <c r="C193" s="252"/>
      <c r="D193" s="252"/>
      <c r="E193" s="252"/>
      <c r="F193" s="253"/>
      <c r="G193" s="253"/>
      <c r="H193" s="253">
        <f>SUM(H96:H192)</f>
        <v>0</v>
      </c>
      <c r="I193" s="253">
        <f>SUM(I96:I192)</f>
        <v>0</v>
      </c>
    </row>
  </sheetData>
  <sheetProtection/>
  <mergeCells count="2">
    <mergeCell ref="A1:I1"/>
    <mergeCell ref="A94:I94"/>
  </mergeCells>
  <printOptions horizontalCentered="1"/>
  <pageMargins left="0.31496062992125984" right="0.31496062992125984" top="0.5905511811023623" bottom="0.35433070866141736" header="0.11811023622047245" footer="0.11811023622047245"/>
  <pageSetup firstPageNumber="1" useFirstPageNumber="1" fitToHeight="0" fitToWidth="1" horizontalDpi="300" verticalDpi="300" orientation="portrait" pageOrder="overThenDown" paperSize="9" scale="92" r:id="rId1"/>
  <headerFooter alignWithMargins="0">
    <oddHeader>&amp;LKészítette:
KMS Mérnök Iroda Kft&amp;CKöltségbecslés&amp;RÉpületgépészet</oddHeader>
    <oddFooter>&amp;L&amp;D&amp;C&amp;P
&amp;F&amp;R&amp;A</oddFooter>
  </headerFooter>
</worksheet>
</file>

<file path=xl/worksheets/sheet3.xml><?xml version="1.0" encoding="utf-8"?>
<worksheet xmlns="http://schemas.openxmlformats.org/spreadsheetml/2006/main" xmlns:r="http://schemas.openxmlformats.org/officeDocument/2006/relationships">
  <dimension ref="A1:I18"/>
  <sheetViews>
    <sheetView zoomScalePageLayoutView="0" workbookViewId="0" topLeftCell="A1">
      <selection activeCell="C3" sqref="C3"/>
    </sheetView>
  </sheetViews>
  <sheetFormatPr defaultColWidth="9.140625" defaultRowHeight="15"/>
  <cols>
    <col min="1" max="1" width="4.28125" style="13" customWidth="1"/>
    <col min="2" max="2" width="36.7109375" style="14" customWidth="1"/>
    <col min="3" max="3" width="6.7109375" style="135" customWidth="1"/>
    <col min="4" max="4" width="6.7109375" style="14" customWidth="1"/>
    <col min="5" max="6" width="8.28125" style="17" customWidth="1"/>
    <col min="7" max="8" width="10.28125" style="17" customWidth="1"/>
    <col min="9" max="9" width="47.140625" style="14" customWidth="1"/>
    <col min="10" max="10" width="16.28125" style="14" customWidth="1"/>
    <col min="11" max="16384" width="9.140625" style="14" customWidth="1"/>
  </cols>
  <sheetData>
    <row r="1" spans="1:8" ht="13.5" thickBot="1">
      <c r="A1" s="236" t="s">
        <v>92</v>
      </c>
      <c r="B1" s="237"/>
      <c r="C1" s="237"/>
      <c r="D1" s="237"/>
      <c r="E1" s="237"/>
      <c r="F1" s="237"/>
      <c r="G1" s="237"/>
      <c r="H1" s="238"/>
    </row>
    <row r="2" spans="1:8" s="12" customFormat="1" ht="25.5">
      <c r="A2" s="53" t="s">
        <v>3</v>
      </c>
      <c r="B2" s="11" t="s">
        <v>4</v>
      </c>
      <c r="C2" s="134" t="s">
        <v>5</v>
      </c>
      <c r="D2" s="11" t="s">
        <v>6</v>
      </c>
      <c r="E2" s="16" t="s">
        <v>7</v>
      </c>
      <c r="F2" s="16" t="s">
        <v>8</v>
      </c>
      <c r="G2" s="16" t="s">
        <v>9</v>
      </c>
      <c r="H2" s="54" t="s">
        <v>10</v>
      </c>
    </row>
    <row r="3" spans="1:8" ht="51">
      <c r="A3" s="55">
        <v>1</v>
      </c>
      <c r="B3" s="57" t="s">
        <v>12</v>
      </c>
      <c r="C3" s="132">
        <v>52</v>
      </c>
      <c r="D3" s="56" t="s">
        <v>11</v>
      </c>
      <c r="E3" s="59"/>
      <c r="F3" s="60"/>
      <c r="G3" s="60"/>
      <c r="H3" s="61"/>
    </row>
    <row r="4" spans="1:8" ht="25.5">
      <c r="A4" s="55">
        <v>2</v>
      </c>
      <c r="B4" s="57" t="s">
        <v>13</v>
      </c>
      <c r="C4" s="132">
        <v>24.3</v>
      </c>
      <c r="D4" s="56" t="s">
        <v>11</v>
      </c>
      <c r="E4" s="59"/>
      <c r="F4" s="60"/>
      <c r="G4" s="60">
        <f>ROUND(C4*E4,0)</f>
        <v>0</v>
      </c>
      <c r="H4" s="61">
        <f>ROUND(C4*F4,0)</f>
        <v>0</v>
      </c>
    </row>
    <row r="5" spans="1:8" s="15" customFormat="1" ht="13.5" thickBot="1">
      <c r="A5" s="62"/>
      <c r="B5" s="63" t="s">
        <v>14</v>
      </c>
      <c r="C5" s="133"/>
      <c r="D5" s="63"/>
      <c r="E5" s="65"/>
      <c r="F5" s="65"/>
      <c r="G5" s="65">
        <f>ROUND(SUM(G3:G4),0)</f>
        <v>0</v>
      </c>
      <c r="H5" s="66">
        <f>ROUND(SUM(H3:H4),0)</f>
        <v>0</v>
      </c>
    </row>
    <row r="7" ht="13.5" thickBot="1"/>
    <row r="8" spans="1:8" ht="13.5" thickBot="1">
      <c r="A8" s="236" t="s">
        <v>93</v>
      </c>
      <c r="B8" s="237"/>
      <c r="C8" s="237"/>
      <c r="D8" s="237"/>
      <c r="E8" s="237"/>
      <c r="F8" s="237"/>
      <c r="G8" s="237"/>
      <c r="H8" s="238"/>
    </row>
    <row r="9" spans="1:8" ht="25.5">
      <c r="A9" s="53" t="s">
        <v>3</v>
      </c>
      <c r="B9" s="11" t="s">
        <v>4</v>
      </c>
      <c r="C9" s="134" t="s">
        <v>5</v>
      </c>
      <c r="D9" s="11" t="s">
        <v>6</v>
      </c>
      <c r="E9" s="16" t="s">
        <v>7</v>
      </c>
      <c r="F9" s="16" t="s">
        <v>8</v>
      </c>
      <c r="G9" s="16" t="s">
        <v>9</v>
      </c>
      <c r="H9" s="54" t="s">
        <v>10</v>
      </c>
    </row>
    <row r="10" spans="1:8" ht="25.5">
      <c r="A10" s="67">
        <v>1</v>
      </c>
      <c r="B10" s="69" t="s">
        <v>104</v>
      </c>
      <c r="C10" s="132">
        <f>24.42</f>
        <v>24.42</v>
      </c>
      <c r="D10" s="68" t="s">
        <v>11</v>
      </c>
      <c r="E10" s="59"/>
      <c r="F10" s="60"/>
      <c r="G10" s="59">
        <f>ROUND(C10*E10,0)</f>
        <v>0</v>
      </c>
      <c r="H10" s="71">
        <f>ROUND(C10*F10,0)</f>
        <v>0</v>
      </c>
    </row>
    <row r="11" spans="1:8" ht="51">
      <c r="A11" s="67">
        <v>2</v>
      </c>
      <c r="B11" s="69" t="s">
        <v>12</v>
      </c>
      <c r="C11" s="132">
        <v>26.88</v>
      </c>
      <c r="D11" s="68" t="s">
        <v>11</v>
      </c>
      <c r="E11" s="59"/>
      <c r="F11" s="60"/>
      <c r="G11" s="59">
        <f aca="true" t="shared" si="0" ref="G11:G17">ROUND(C11*E11,0)</f>
        <v>0</v>
      </c>
      <c r="H11" s="71">
        <f aca="true" t="shared" si="1" ref="H11:H17">ROUND(C11*F11,0)</f>
        <v>0</v>
      </c>
    </row>
    <row r="12" spans="1:8" ht="38.25">
      <c r="A12" s="67">
        <v>3</v>
      </c>
      <c r="B12" s="69" t="s">
        <v>78</v>
      </c>
      <c r="C12" s="132">
        <f>145.87+213.01</f>
        <v>358.88</v>
      </c>
      <c r="D12" s="68" t="s">
        <v>11</v>
      </c>
      <c r="E12" s="59"/>
      <c r="F12" s="60"/>
      <c r="G12" s="59">
        <f t="shared" si="0"/>
        <v>0</v>
      </c>
      <c r="H12" s="71">
        <f t="shared" si="1"/>
        <v>0</v>
      </c>
    </row>
    <row r="13" spans="1:8" ht="38.25">
      <c r="A13" s="67">
        <v>4</v>
      </c>
      <c r="B13" s="69" t="s">
        <v>79</v>
      </c>
      <c r="C13" s="132">
        <f>2.85+0.73+114.6</f>
        <v>118.17999999999999</v>
      </c>
      <c r="D13" s="68" t="s">
        <v>11</v>
      </c>
      <c r="E13" s="59"/>
      <c r="F13" s="60"/>
      <c r="G13" s="59">
        <f t="shared" si="0"/>
        <v>0</v>
      </c>
      <c r="H13" s="71">
        <f t="shared" si="1"/>
        <v>0</v>
      </c>
    </row>
    <row r="14" spans="1:8" ht="25.5">
      <c r="A14" s="67">
        <v>5</v>
      </c>
      <c r="B14" s="69" t="s">
        <v>13</v>
      </c>
      <c r="C14" s="132">
        <f>24.42</f>
        <v>24.42</v>
      </c>
      <c r="D14" s="68" t="s">
        <v>11</v>
      </c>
      <c r="E14" s="59"/>
      <c r="F14" s="60"/>
      <c r="G14" s="59">
        <f t="shared" si="0"/>
        <v>0</v>
      </c>
      <c r="H14" s="71">
        <f t="shared" si="1"/>
        <v>0</v>
      </c>
    </row>
    <row r="15" spans="1:8" ht="38.25">
      <c r="A15" s="67">
        <v>6</v>
      </c>
      <c r="B15" s="57" t="s">
        <v>120</v>
      </c>
      <c r="C15" s="132">
        <f>153.8+14.71*2</f>
        <v>183.22000000000003</v>
      </c>
      <c r="D15" s="68" t="s">
        <v>11</v>
      </c>
      <c r="E15" s="59"/>
      <c r="F15" s="60"/>
      <c r="G15" s="59">
        <f>ROUND(C15*E15,0)</f>
        <v>0</v>
      </c>
      <c r="H15" s="71">
        <f>ROUND(C15*F15,0)</f>
        <v>0</v>
      </c>
    </row>
    <row r="16" spans="1:9" ht="38.25">
      <c r="A16" s="67">
        <v>7</v>
      </c>
      <c r="B16" s="57" t="s">
        <v>103</v>
      </c>
      <c r="C16" s="132">
        <f>121.96</f>
        <v>121.96</v>
      </c>
      <c r="D16" s="56" t="s">
        <v>11</v>
      </c>
      <c r="E16" s="59"/>
      <c r="F16" s="60"/>
      <c r="G16" s="60">
        <f>ROUND(C16*E16,0)</f>
        <v>0</v>
      </c>
      <c r="H16" s="61">
        <f>ROUND(C16*F16,0)</f>
        <v>0</v>
      </c>
      <c r="I16" s="98"/>
    </row>
    <row r="17" spans="1:9" ht="91.5">
      <c r="A17" s="67">
        <v>8</v>
      </c>
      <c r="B17" s="69" t="s">
        <v>94</v>
      </c>
      <c r="C17" s="132">
        <v>183.4</v>
      </c>
      <c r="D17" s="68" t="s">
        <v>11</v>
      </c>
      <c r="E17" s="59"/>
      <c r="F17" s="60"/>
      <c r="G17" s="59">
        <f t="shared" si="0"/>
        <v>0</v>
      </c>
      <c r="H17" s="71">
        <f t="shared" si="1"/>
        <v>0</v>
      </c>
      <c r="I17" s="98"/>
    </row>
    <row r="18" spans="1:8" ht="13.5" thickBot="1">
      <c r="A18" s="72"/>
      <c r="B18" s="73" t="s">
        <v>14</v>
      </c>
      <c r="C18" s="133"/>
      <c r="D18" s="73"/>
      <c r="E18" s="75"/>
      <c r="F18" s="65"/>
      <c r="G18" s="75">
        <f>ROUND(SUM(G10:G17),0)</f>
        <v>0</v>
      </c>
      <c r="H18" s="76">
        <f>ROUND(SUM(H10:H17),0)</f>
        <v>0</v>
      </c>
    </row>
  </sheetData>
  <sheetProtection/>
  <mergeCells count="2">
    <mergeCell ref="A1:H1"/>
    <mergeCell ref="A8:H8"/>
  </mergeCells>
  <printOptions/>
  <pageMargins left="0.2361111111111111" right="0.2361111111111111" top="0.6944444444444444" bottom="0.6944444444444444" header="0.4166666666666667" footer="0.4166666666666667"/>
  <pageSetup firstPageNumber="-4105" useFirstPageNumber="1" horizontalDpi="600" verticalDpi="600" orientation="portrait" paperSize="9" r:id="rId1"/>
  <headerFooter>
    <oddHeader>&amp;L&amp;"Times New Roman CE,bold"&amp;10 Zsaluzás és állványozás</oddHeader>
  </headerFooter>
</worksheet>
</file>

<file path=xl/worksheets/sheet4.xml><?xml version="1.0" encoding="utf-8"?>
<worksheet xmlns="http://schemas.openxmlformats.org/spreadsheetml/2006/main" xmlns:r="http://schemas.openxmlformats.org/officeDocument/2006/relationships">
  <dimension ref="A1:I18"/>
  <sheetViews>
    <sheetView zoomScalePageLayoutView="0" workbookViewId="0" topLeftCell="A1">
      <selection activeCell="A5" sqref="A5"/>
    </sheetView>
  </sheetViews>
  <sheetFormatPr defaultColWidth="9.140625" defaultRowHeight="15"/>
  <cols>
    <col min="1" max="1" width="4.28125" style="13" customWidth="1"/>
    <col min="2" max="2" width="36.7109375" style="14" customWidth="1"/>
    <col min="3" max="3" width="6.7109375" style="131" customWidth="1"/>
    <col min="4" max="4" width="6.7109375" style="14" customWidth="1"/>
    <col min="5" max="6" width="8.28125" style="17" customWidth="1"/>
    <col min="7" max="8" width="10.28125" style="17" customWidth="1"/>
    <col min="9" max="9" width="15.7109375" style="14" customWidth="1"/>
    <col min="10" max="16384" width="9.140625" style="14" customWidth="1"/>
  </cols>
  <sheetData>
    <row r="1" spans="1:8" ht="13.5" thickBot="1">
      <c r="A1" s="236" t="s">
        <v>92</v>
      </c>
      <c r="B1" s="237"/>
      <c r="C1" s="237"/>
      <c r="D1" s="237"/>
      <c r="E1" s="237"/>
      <c r="F1" s="237"/>
      <c r="G1" s="237"/>
      <c r="H1" s="238"/>
    </row>
    <row r="2" spans="1:8" s="12" customFormat="1" ht="25.5">
      <c r="A2" s="53" t="s">
        <v>3</v>
      </c>
      <c r="B2" s="11" t="s">
        <v>4</v>
      </c>
      <c r="C2" s="128" t="s">
        <v>5</v>
      </c>
      <c r="D2" s="11" t="s">
        <v>6</v>
      </c>
      <c r="E2" s="16" t="s">
        <v>7</v>
      </c>
      <c r="F2" s="16" t="s">
        <v>8</v>
      </c>
      <c r="G2" s="16" t="s">
        <v>9</v>
      </c>
      <c r="H2" s="54" t="s">
        <v>10</v>
      </c>
    </row>
    <row r="3" spans="1:9" ht="25.5">
      <c r="A3" s="55">
        <v>1</v>
      </c>
      <c r="B3" s="57" t="s">
        <v>17</v>
      </c>
      <c r="C3" s="129">
        <v>400</v>
      </c>
      <c r="D3" s="56" t="s">
        <v>11</v>
      </c>
      <c r="E3" s="60"/>
      <c r="F3" s="60"/>
      <c r="G3" s="60">
        <f>ROUND(C3*E3,0)</f>
        <v>0</v>
      </c>
      <c r="H3" s="61">
        <f>ROUND(C3*F3,0)</f>
        <v>0</v>
      </c>
      <c r="I3" s="239"/>
    </row>
    <row r="4" spans="1:9" ht="25.5">
      <c r="A4" s="55">
        <v>2</v>
      </c>
      <c r="B4" s="57" t="s">
        <v>18</v>
      </c>
      <c r="C4" s="129">
        <v>155</v>
      </c>
      <c r="D4" s="56" t="s">
        <v>16</v>
      </c>
      <c r="E4" s="60"/>
      <c r="F4" s="60"/>
      <c r="G4" s="60">
        <f>ROUND(C4*E4,0)</f>
        <v>0</v>
      </c>
      <c r="H4" s="61">
        <f>ROUND(C4*F4,0)</f>
        <v>0</v>
      </c>
      <c r="I4" s="239"/>
    </row>
    <row r="5" spans="1:9" ht="25.5">
      <c r="A5" s="55">
        <v>3</v>
      </c>
      <c r="B5" s="57" t="s">
        <v>19</v>
      </c>
      <c r="C5" s="129">
        <v>154</v>
      </c>
      <c r="D5" s="56" t="s">
        <v>16</v>
      </c>
      <c r="E5" s="60"/>
      <c r="F5" s="60"/>
      <c r="G5" s="60">
        <f>ROUND(C5*E5,0)</f>
        <v>0</v>
      </c>
      <c r="H5" s="61">
        <f>ROUND(C5*F5,0)</f>
        <v>0</v>
      </c>
      <c r="I5" s="239"/>
    </row>
    <row r="6" spans="1:9" ht="12.75">
      <c r="A6" s="55">
        <v>4</v>
      </c>
      <c r="B6" s="57" t="s">
        <v>105</v>
      </c>
      <c r="C6" s="129">
        <v>8.5</v>
      </c>
      <c r="D6" s="56" t="s">
        <v>16</v>
      </c>
      <c r="E6" s="102"/>
      <c r="F6" s="102"/>
      <c r="G6" s="102">
        <f>C6*E6</f>
        <v>0</v>
      </c>
      <c r="H6" s="61">
        <f>C6*F6</f>
        <v>0</v>
      </c>
      <c r="I6" s="100"/>
    </row>
    <row r="7" spans="1:9" ht="12.75">
      <c r="A7" s="55">
        <v>5</v>
      </c>
      <c r="B7" s="57" t="s">
        <v>106</v>
      </c>
      <c r="C7" s="129">
        <v>17.1</v>
      </c>
      <c r="D7" s="56" t="s">
        <v>16</v>
      </c>
      <c r="E7" s="102"/>
      <c r="F7" s="102"/>
      <c r="G7" s="102">
        <f>C7*E7</f>
        <v>0</v>
      </c>
      <c r="H7" s="61">
        <f>C7*F7</f>
        <v>0</v>
      </c>
      <c r="I7" s="100"/>
    </row>
    <row r="8" spans="1:9" ht="12.75">
      <c r="A8" s="55">
        <v>6</v>
      </c>
      <c r="B8" s="57" t="s">
        <v>107</v>
      </c>
      <c r="C8" s="129">
        <v>214.2</v>
      </c>
      <c r="D8" s="56" t="s">
        <v>16</v>
      </c>
      <c r="E8" s="102"/>
      <c r="F8" s="102"/>
      <c r="G8" s="102">
        <f>C8*E8</f>
        <v>0</v>
      </c>
      <c r="H8" s="61">
        <f>C8*F8</f>
        <v>0</v>
      </c>
      <c r="I8" s="100"/>
    </row>
    <row r="9" spans="1:9" ht="12.75">
      <c r="A9" s="55">
        <v>7</v>
      </c>
      <c r="B9" s="57" t="s">
        <v>108</v>
      </c>
      <c r="C9" s="129">
        <v>27.5</v>
      </c>
      <c r="D9" s="56" t="s">
        <v>16</v>
      </c>
      <c r="E9" s="102"/>
      <c r="F9" s="102"/>
      <c r="G9" s="102">
        <f>C9*E9</f>
        <v>0</v>
      </c>
      <c r="H9" s="61">
        <f>C9*F9</f>
        <v>0</v>
      </c>
      <c r="I9" s="100"/>
    </row>
    <row r="10" spans="1:8" s="15" customFormat="1" ht="13.5" thickBot="1">
      <c r="A10" s="62"/>
      <c r="B10" s="63" t="s">
        <v>14</v>
      </c>
      <c r="C10" s="130"/>
      <c r="D10" s="63"/>
      <c r="E10" s="65"/>
      <c r="F10" s="65"/>
      <c r="G10" s="65">
        <f>SUM(G3:G9)</f>
        <v>0</v>
      </c>
      <c r="H10" s="66">
        <f>SUM(H3:H9)</f>
        <v>0</v>
      </c>
    </row>
    <row r="12" ht="13.5" thickBot="1"/>
    <row r="13" spans="1:8" ht="13.5" thickBot="1">
      <c r="A13" s="236" t="s">
        <v>93</v>
      </c>
      <c r="B13" s="237"/>
      <c r="C13" s="237"/>
      <c r="D13" s="237"/>
      <c r="E13" s="237"/>
      <c r="F13" s="237"/>
      <c r="G13" s="237"/>
      <c r="H13" s="238"/>
    </row>
    <row r="14" spans="1:8" ht="25.5">
      <c r="A14" s="53" t="s">
        <v>3</v>
      </c>
      <c r="B14" s="11" t="s">
        <v>4</v>
      </c>
      <c r="C14" s="128" t="s">
        <v>5</v>
      </c>
      <c r="D14" s="11" t="s">
        <v>6</v>
      </c>
      <c r="E14" s="16" t="s">
        <v>7</v>
      </c>
      <c r="F14" s="16" t="s">
        <v>8</v>
      </c>
      <c r="G14" s="16" t="s">
        <v>9</v>
      </c>
      <c r="H14" s="54" t="s">
        <v>10</v>
      </c>
    </row>
    <row r="15" spans="1:9" ht="25.5">
      <c r="A15" s="67">
        <v>1</v>
      </c>
      <c r="B15" s="69" t="s">
        <v>19</v>
      </c>
      <c r="C15" s="132">
        <v>44</v>
      </c>
      <c r="D15" s="68" t="s">
        <v>16</v>
      </c>
      <c r="E15" s="59"/>
      <c r="F15" s="59"/>
      <c r="G15" s="59">
        <f>ROUND(C15*E15,0)</f>
        <v>0</v>
      </c>
      <c r="H15" s="71">
        <f>ROUND(C15*F15,0)</f>
        <v>0</v>
      </c>
      <c r="I15" s="127"/>
    </row>
    <row r="16" spans="1:9" ht="12.75">
      <c r="A16" s="67">
        <v>2</v>
      </c>
      <c r="B16" s="69" t="s">
        <v>111</v>
      </c>
      <c r="C16" s="137">
        <v>66.4</v>
      </c>
      <c r="D16" s="14" t="s">
        <v>16</v>
      </c>
      <c r="E16" s="112"/>
      <c r="F16" s="112"/>
      <c r="G16" s="112">
        <f>C16*E16</f>
        <v>0</v>
      </c>
      <c r="H16" s="71">
        <f>C16*F16</f>
        <v>0</v>
      </c>
      <c r="I16" s="100"/>
    </row>
    <row r="17" spans="1:9" ht="12.75">
      <c r="A17" s="67"/>
      <c r="B17" s="69"/>
      <c r="C17" s="132"/>
      <c r="D17" s="68"/>
      <c r="E17" s="59"/>
      <c r="F17" s="59"/>
      <c r="G17" s="59"/>
      <c r="H17" s="71"/>
      <c r="I17" s="100"/>
    </row>
    <row r="18" spans="1:8" ht="13.5" thickBot="1">
      <c r="A18" s="72"/>
      <c r="B18" s="73" t="s">
        <v>14</v>
      </c>
      <c r="C18" s="133"/>
      <c r="D18" s="73"/>
      <c r="E18" s="75"/>
      <c r="F18" s="75"/>
      <c r="G18" s="75">
        <f>SUM(G15:G16)</f>
        <v>0</v>
      </c>
      <c r="H18" s="76">
        <f>SUM(H15:H17)</f>
        <v>0</v>
      </c>
    </row>
  </sheetData>
  <sheetProtection/>
  <mergeCells count="3">
    <mergeCell ref="A1:H1"/>
    <mergeCell ref="A13:H13"/>
    <mergeCell ref="I3:I5"/>
  </mergeCells>
  <printOptions/>
  <pageMargins left="0.2361111111111111" right="0.2361111111111111" top="0.6944444444444444" bottom="0.6944444444444444" header="0.4166666666666667" footer="0.4166666666666667"/>
  <pageSetup firstPageNumber="-4105" useFirstPageNumber="1" horizontalDpi="600" verticalDpi="600" orientation="portrait" paperSize="9" r:id="rId1"/>
  <headerFooter>
    <oddHeader>&amp;L&amp;"Times New Roman CE,bold"&amp;10 Irtás, föld- és sziklamunka</oddHeader>
  </headerFooter>
</worksheet>
</file>

<file path=xl/worksheets/sheet5.xml><?xml version="1.0" encoding="utf-8"?>
<worksheet xmlns="http://schemas.openxmlformats.org/spreadsheetml/2006/main" xmlns:r="http://schemas.openxmlformats.org/officeDocument/2006/relationships">
  <dimension ref="A1:N30"/>
  <sheetViews>
    <sheetView zoomScalePageLayoutView="0" workbookViewId="0" topLeftCell="B1">
      <selection activeCell="C4" sqref="C4:E4"/>
    </sheetView>
  </sheetViews>
  <sheetFormatPr defaultColWidth="9.140625" defaultRowHeight="15"/>
  <cols>
    <col min="1" max="1" width="4.28125" style="13" customWidth="1"/>
    <col min="2" max="2" width="4.7109375" style="14" customWidth="1"/>
    <col min="3" max="3" width="36.7109375" style="14" customWidth="1"/>
    <col min="4" max="4" width="6.7109375" style="19" customWidth="1"/>
    <col min="5" max="5" width="6.7109375" style="14" customWidth="1"/>
    <col min="6" max="7" width="8.28125" style="17" customWidth="1"/>
    <col min="8" max="9" width="10.28125" style="17" customWidth="1"/>
    <col min="10" max="10" width="15.7109375" style="14" customWidth="1"/>
    <col min="11" max="16384" width="9.140625" style="14" customWidth="1"/>
  </cols>
  <sheetData>
    <row r="1" spans="1:9" ht="13.5" thickBot="1">
      <c r="A1" s="236" t="s">
        <v>92</v>
      </c>
      <c r="B1" s="237"/>
      <c r="C1" s="237"/>
      <c r="D1" s="237"/>
      <c r="E1" s="237"/>
      <c r="F1" s="237"/>
      <c r="G1" s="237"/>
      <c r="H1" s="237"/>
      <c r="I1" s="238"/>
    </row>
    <row r="2" spans="1:9" s="12" customFormat="1" ht="25.5">
      <c r="A2" s="53" t="s">
        <v>3</v>
      </c>
      <c r="B2" s="11" t="s">
        <v>3</v>
      </c>
      <c r="C2" s="11" t="s">
        <v>4</v>
      </c>
      <c r="D2" s="18" t="s">
        <v>5</v>
      </c>
      <c r="E2" s="11" t="s">
        <v>6</v>
      </c>
      <c r="F2" s="16" t="s">
        <v>7</v>
      </c>
      <c r="G2" s="16" t="s">
        <v>8</v>
      </c>
      <c r="H2" s="16" t="s">
        <v>9</v>
      </c>
      <c r="I2" s="54" t="s">
        <v>10</v>
      </c>
    </row>
    <row r="3" spans="1:10" s="12" customFormat="1" ht="38.25">
      <c r="A3" s="99"/>
      <c r="B3" s="55">
        <v>1</v>
      </c>
      <c r="C3" s="57" t="s">
        <v>197</v>
      </c>
      <c r="D3" s="129">
        <v>115</v>
      </c>
      <c r="E3" s="56" t="s">
        <v>35</v>
      </c>
      <c r="F3" s="118"/>
      <c r="G3" s="118"/>
      <c r="H3" s="118">
        <f aca="true" t="shared" si="0" ref="H3:H8">D3*F3</f>
        <v>0</v>
      </c>
      <c r="I3" s="121">
        <f aca="true" t="shared" si="1" ref="I3:I8">D3*G3</f>
        <v>0</v>
      </c>
      <c r="J3" s="240"/>
    </row>
    <row r="4" spans="1:10" s="12" customFormat="1" ht="38.25">
      <c r="A4" s="99"/>
      <c r="B4" s="55">
        <v>2</v>
      </c>
      <c r="C4" s="57" t="s">
        <v>198</v>
      </c>
      <c r="D4" s="129">
        <v>10</v>
      </c>
      <c r="E4" s="56" t="s">
        <v>16</v>
      </c>
      <c r="F4" s="118"/>
      <c r="G4" s="118"/>
      <c r="H4" s="118">
        <f t="shared" si="0"/>
        <v>0</v>
      </c>
      <c r="I4" s="122">
        <f t="shared" si="1"/>
        <v>0</v>
      </c>
      <c r="J4" s="240"/>
    </row>
    <row r="5" spans="1:10" s="12" customFormat="1" ht="12.75">
      <c r="A5" s="99"/>
      <c r="B5" s="55">
        <v>3</v>
      </c>
      <c r="C5" s="57" t="s">
        <v>202</v>
      </c>
      <c r="D5" s="129">
        <v>220</v>
      </c>
      <c r="E5" s="56" t="s">
        <v>11</v>
      </c>
      <c r="F5" s="118"/>
      <c r="G5" s="118"/>
      <c r="H5" s="118">
        <f t="shared" si="0"/>
        <v>0</v>
      </c>
      <c r="I5" s="122">
        <f t="shared" si="1"/>
        <v>0</v>
      </c>
      <c r="J5" s="240"/>
    </row>
    <row r="6" spans="1:10" s="12" customFormat="1" ht="25.5">
      <c r="A6" s="99"/>
      <c r="B6" s="55">
        <v>4</v>
      </c>
      <c r="C6" s="57" t="s">
        <v>199</v>
      </c>
      <c r="D6" s="129">
        <v>6</v>
      </c>
      <c r="E6" s="56" t="s">
        <v>33</v>
      </c>
      <c r="F6" s="118"/>
      <c r="G6" s="118"/>
      <c r="H6" s="118">
        <f t="shared" si="0"/>
        <v>0</v>
      </c>
      <c r="I6" s="122">
        <f t="shared" si="1"/>
        <v>0</v>
      </c>
      <c r="J6" s="240"/>
    </row>
    <row r="7" spans="1:10" ht="12.75">
      <c r="A7" s="55"/>
      <c r="B7" s="55">
        <v>5</v>
      </c>
      <c r="C7" s="57" t="s">
        <v>200</v>
      </c>
      <c r="D7" s="129">
        <v>6</v>
      </c>
      <c r="E7" s="56" t="s">
        <v>33</v>
      </c>
      <c r="F7" s="118"/>
      <c r="G7" s="118"/>
      <c r="H7" s="118">
        <f t="shared" si="0"/>
        <v>0</v>
      </c>
      <c r="I7" s="122">
        <f t="shared" si="1"/>
        <v>0</v>
      </c>
      <c r="J7" s="240"/>
    </row>
    <row r="8" spans="1:10" ht="51">
      <c r="A8" s="55"/>
      <c r="B8" s="55">
        <v>6</v>
      </c>
      <c r="C8" s="57" t="s">
        <v>201</v>
      </c>
      <c r="D8" s="129">
        <v>7</v>
      </c>
      <c r="E8" s="56" t="s">
        <v>16</v>
      </c>
      <c r="F8" s="120"/>
      <c r="G8" s="120"/>
      <c r="H8" s="118">
        <f t="shared" si="0"/>
        <v>0</v>
      </c>
      <c r="I8" s="122">
        <f t="shared" si="1"/>
        <v>0</v>
      </c>
      <c r="J8" s="240"/>
    </row>
    <row r="9" spans="1:9" ht="12.75">
      <c r="A9" s="55"/>
      <c r="B9" s="56"/>
      <c r="C9" s="57"/>
      <c r="D9" s="58"/>
      <c r="E9" s="56"/>
      <c r="F9" s="60"/>
      <c r="G9" s="60"/>
      <c r="H9" s="60"/>
      <c r="I9" s="61"/>
    </row>
    <row r="10" spans="1:9" s="15" customFormat="1" ht="13.5" thickBot="1">
      <c r="A10" s="62"/>
      <c r="B10" s="63"/>
      <c r="C10" s="63" t="s">
        <v>14</v>
      </c>
      <c r="D10" s="64"/>
      <c r="E10" s="63"/>
      <c r="F10" s="65"/>
      <c r="G10" s="65"/>
      <c r="H10" s="65"/>
      <c r="I10" s="66"/>
    </row>
    <row r="12" ht="13.5" thickBot="1"/>
    <row r="13" spans="1:12" ht="13.5" thickBot="1">
      <c r="A13" s="236" t="s">
        <v>93</v>
      </c>
      <c r="B13" s="237"/>
      <c r="C13" s="237"/>
      <c r="D13" s="237"/>
      <c r="E13" s="237"/>
      <c r="F13" s="237"/>
      <c r="G13" s="237"/>
      <c r="H13" s="237"/>
      <c r="I13" s="238"/>
      <c r="L13" s="14" t="s">
        <v>205</v>
      </c>
    </row>
    <row r="14" spans="1:12" ht="25.5">
      <c r="A14" s="53" t="s">
        <v>3</v>
      </c>
      <c r="B14" s="11" t="s">
        <v>3</v>
      </c>
      <c r="C14" s="11" t="s">
        <v>4</v>
      </c>
      <c r="D14" s="18" t="s">
        <v>5</v>
      </c>
      <c r="E14" s="11" t="s">
        <v>6</v>
      </c>
      <c r="F14" s="16" t="s">
        <v>7</v>
      </c>
      <c r="G14" s="16" t="s">
        <v>8</v>
      </c>
      <c r="H14" s="16" t="s">
        <v>9</v>
      </c>
      <c r="I14" s="54" t="s">
        <v>10</v>
      </c>
      <c r="L14" s="14" t="s">
        <v>205</v>
      </c>
    </row>
    <row r="15" spans="1:12" ht="38.25">
      <c r="A15" s="67"/>
      <c r="B15" s="68">
        <v>1</v>
      </c>
      <c r="C15" s="57" t="s">
        <v>197</v>
      </c>
      <c r="D15" s="129">
        <v>55</v>
      </c>
      <c r="E15" s="56" t="s">
        <v>35</v>
      </c>
      <c r="F15" s="118"/>
      <c r="G15" s="118"/>
      <c r="H15" s="59">
        <f aca="true" t="shared" si="2" ref="H15:H20">D15*F15</f>
        <v>0</v>
      </c>
      <c r="I15" s="71">
        <f aca="true" t="shared" si="3" ref="I15:I20">D15*G15</f>
        <v>0</v>
      </c>
      <c r="L15" s="14" t="s">
        <v>205</v>
      </c>
    </row>
    <row r="16" spans="1:9" ht="38.25">
      <c r="A16" s="67"/>
      <c r="B16" s="68">
        <v>2</v>
      </c>
      <c r="C16" s="57" t="s">
        <v>198</v>
      </c>
      <c r="D16" s="129">
        <v>6</v>
      </c>
      <c r="E16" s="56" t="s">
        <v>16</v>
      </c>
      <c r="F16" s="118"/>
      <c r="G16" s="118"/>
      <c r="H16" s="59">
        <f t="shared" si="2"/>
        <v>0</v>
      </c>
      <c r="I16" s="71">
        <f t="shared" si="3"/>
        <v>0</v>
      </c>
    </row>
    <row r="17" spans="1:9" ht="12.75">
      <c r="A17" s="67"/>
      <c r="B17" s="68">
        <v>3</v>
      </c>
      <c r="C17" s="57" t="s">
        <v>202</v>
      </c>
      <c r="D17" s="129">
        <v>110</v>
      </c>
      <c r="E17" s="56" t="s">
        <v>11</v>
      </c>
      <c r="F17" s="118"/>
      <c r="G17" s="118"/>
      <c r="H17" s="59">
        <f t="shared" si="2"/>
        <v>0</v>
      </c>
      <c r="I17" s="71">
        <f t="shared" si="3"/>
        <v>0</v>
      </c>
    </row>
    <row r="18" spans="1:9" ht="25.5">
      <c r="A18" s="67"/>
      <c r="B18" s="68">
        <v>4</v>
      </c>
      <c r="C18" s="57" t="s">
        <v>199</v>
      </c>
      <c r="D18" s="129">
        <v>4</v>
      </c>
      <c r="E18" s="56" t="s">
        <v>33</v>
      </c>
      <c r="F18" s="118"/>
      <c r="G18" s="118"/>
      <c r="H18" s="59">
        <f t="shared" si="2"/>
        <v>0</v>
      </c>
      <c r="I18" s="71">
        <f t="shared" si="3"/>
        <v>0</v>
      </c>
    </row>
    <row r="19" spans="1:9" ht="12.75">
      <c r="A19" s="67"/>
      <c r="B19" s="68">
        <v>5</v>
      </c>
      <c r="C19" s="57" t="s">
        <v>200</v>
      </c>
      <c r="D19" s="129">
        <v>4</v>
      </c>
      <c r="E19" s="56" t="s">
        <v>33</v>
      </c>
      <c r="F19" s="118"/>
      <c r="G19" s="118"/>
      <c r="H19" s="59">
        <f t="shared" si="2"/>
        <v>0</v>
      </c>
      <c r="I19" s="71">
        <f t="shared" si="3"/>
        <v>0</v>
      </c>
    </row>
    <row r="20" spans="1:9" ht="51">
      <c r="A20" s="67"/>
      <c r="B20" s="68">
        <v>6</v>
      </c>
      <c r="C20" s="57" t="s">
        <v>201</v>
      </c>
      <c r="D20" s="129">
        <v>4</v>
      </c>
      <c r="E20" s="56" t="s">
        <v>16</v>
      </c>
      <c r="F20" s="120"/>
      <c r="G20" s="120"/>
      <c r="H20" s="59">
        <f t="shared" si="2"/>
        <v>0</v>
      </c>
      <c r="I20" s="71">
        <f t="shared" si="3"/>
        <v>0</v>
      </c>
    </row>
    <row r="21" spans="1:9" ht="12.75">
      <c r="A21" s="67"/>
      <c r="B21" s="68"/>
      <c r="C21" s="69"/>
      <c r="D21" s="70"/>
      <c r="E21" s="68"/>
      <c r="F21" s="59"/>
      <c r="G21" s="59"/>
      <c r="H21" s="59"/>
      <c r="I21" s="71"/>
    </row>
    <row r="22" spans="1:9" ht="13.5" thickBot="1">
      <c r="A22" s="72"/>
      <c r="B22" s="73"/>
      <c r="C22" s="73" t="s">
        <v>14</v>
      </c>
      <c r="D22" s="74"/>
      <c r="E22" s="73"/>
      <c r="F22" s="75"/>
      <c r="G22" s="75"/>
      <c r="H22" s="75">
        <f>ROUND(SUM(H15:H21),0)</f>
        <v>0</v>
      </c>
      <c r="I22" s="76">
        <f>ROUND(SUM(I15:I21),0)</f>
        <v>0</v>
      </c>
    </row>
    <row r="30" ht="12.75">
      <c r="N30" s="14" t="s">
        <v>205</v>
      </c>
    </row>
  </sheetData>
  <sheetProtection/>
  <mergeCells count="3">
    <mergeCell ref="A1:I1"/>
    <mergeCell ref="A13:I13"/>
    <mergeCell ref="J3:J8"/>
  </mergeCells>
  <printOptions/>
  <pageMargins left="0.2361111111111111" right="0.2361111111111111" top="0.6944444444444444" bottom="0.6944444444444444" header="0.4166666666666667" footer="0.4166666666666667"/>
  <pageSetup firstPageNumber="-4105" useFirstPageNumber="1" horizontalDpi="600" verticalDpi="600" orientation="portrait" paperSize="9" r:id="rId1"/>
  <headerFooter>
    <oddHeader>&amp;L&amp;"Times New Roman CE,bold"&amp;10 Szivárgóépítés, alagcsövezés</oddHeader>
  </headerFooter>
</worksheet>
</file>

<file path=xl/worksheets/sheet6.xml><?xml version="1.0" encoding="utf-8"?>
<worksheet xmlns="http://schemas.openxmlformats.org/spreadsheetml/2006/main" xmlns:r="http://schemas.openxmlformats.org/officeDocument/2006/relationships">
  <dimension ref="A1:H17"/>
  <sheetViews>
    <sheetView view="pageBreakPreview" zoomScaleSheetLayoutView="100" zoomScalePageLayoutView="0" workbookViewId="0" topLeftCell="A1">
      <selection activeCell="B5" sqref="B5"/>
    </sheetView>
  </sheetViews>
  <sheetFormatPr defaultColWidth="9.140625" defaultRowHeight="15"/>
  <cols>
    <col min="1" max="1" width="4.28125" style="13" customWidth="1"/>
    <col min="2" max="2" width="36.7109375" style="14" customWidth="1"/>
    <col min="3" max="3" width="6.7109375" style="131" customWidth="1"/>
    <col min="4" max="4" width="6.7109375" style="14" customWidth="1"/>
    <col min="5" max="6" width="8.28125" style="17" customWidth="1"/>
    <col min="7" max="8" width="10.28125" style="17" customWidth="1"/>
    <col min="9" max="9" width="15.7109375" style="14" customWidth="1"/>
    <col min="10" max="16384" width="9.140625" style="14" customWidth="1"/>
  </cols>
  <sheetData>
    <row r="1" spans="1:8" ht="13.5" thickBot="1">
      <c r="A1" s="236" t="s">
        <v>92</v>
      </c>
      <c r="B1" s="237"/>
      <c r="C1" s="237"/>
      <c r="D1" s="237"/>
      <c r="E1" s="237"/>
      <c r="F1" s="237"/>
      <c r="G1" s="237"/>
      <c r="H1" s="238"/>
    </row>
    <row r="2" spans="1:8" s="12" customFormat="1" ht="25.5">
      <c r="A2" s="53" t="s">
        <v>3</v>
      </c>
      <c r="B2" s="11" t="s">
        <v>4</v>
      </c>
      <c r="C2" s="128" t="s">
        <v>5</v>
      </c>
      <c r="D2" s="11" t="s">
        <v>6</v>
      </c>
      <c r="E2" s="16" t="s">
        <v>7</v>
      </c>
      <c r="F2" s="16" t="s">
        <v>8</v>
      </c>
      <c r="G2" s="16" t="s">
        <v>9</v>
      </c>
      <c r="H2" s="54" t="s">
        <v>10</v>
      </c>
    </row>
    <row r="3" spans="1:8" ht="25.5">
      <c r="A3" s="55">
        <v>1</v>
      </c>
      <c r="B3" s="57" t="s">
        <v>109</v>
      </c>
      <c r="C3" s="129">
        <f>137.1*2+856.52</f>
        <v>1130.72</v>
      </c>
      <c r="D3" s="56" t="s">
        <v>11</v>
      </c>
      <c r="E3" s="102"/>
      <c r="F3" s="102"/>
      <c r="G3" s="102">
        <f>C3*E3</f>
        <v>0</v>
      </c>
      <c r="H3" s="102">
        <f>C3*F3</f>
        <v>0</v>
      </c>
    </row>
    <row r="4" spans="1:8" ht="12.75">
      <c r="A4" s="55">
        <v>2</v>
      </c>
      <c r="B4" s="57" t="s">
        <v>110</v>
      </c>
      <c r="C4" s="129">
        <v>15</v>
      </c>
      <c r="D4" s="56" t="s">
        <v>16</v>
      </c>
      <c r="E4" s="102"/>
      <c r="F4" s="102"/>
      <c r="G4" s="102">
        <f>C4*E4</f>
        <v>0</v>
      </c>
      <c r="H4" s="102">
        <f>C4*F4</f>
        <v>0</v>
      </c>
    </row>
    <row r="5" spans="1:8" ht="25.5">
      <c r="A5" s="55">
        <v>3</v>
      </c>
      <c r="B5" s="57" t="s">
        <v>271</v>
      </c>
      <c r="C5" s="129">
        <v>8</v>
      </c>
      <c r="D5" s="56" t="s">
        <v>33</v>
      </c>
      <c r="E5" s="60"/>
      <c r="F5" s="60"/>
      <c r="G5" s="60"/>
      <c r="H5" s="61"/>
    </row>
    <row r="6" spans="1:8" ht="12.75">
      <c r="A6" s="55"/>
      <c r="B6" s="57"/>
      <c r="C6" s="129"/>
      <c r="D6" s="56"/>
      <c r="E6" s="60"/>
      <c r="F6" s="60"/>
      <c r="G6" s="60"/>
      <c r="H6" s="61"/>
    </row>
    <row r="7" spans="1:8" ht="12.75">
      <c r="A7" s="55"/>
      <c r="B7" s="56"/>
      <c r="C7" s="129"/>
      <c r="D7" s="56"/>
      <c r="E7" s="60"/>
      <c r="F7" s="60"/>
      <c r="G7" s="60"/>
      <c r="H7" s="61"/>
    </row>
    <row r="8" spans="1:8" s="15" customFormat="1" ht="13.5" thickBot="1">
      <c r="A8" s="62"/>
      <c r="B8" s="63" t="s">
        <v>14</v>
      </c>
      <c r="C8" s="130"/>
      <c r="D8" s="63"/>
      <c r="E8" s="65"/>
      <c r="F8" s="65"/>
      <c r="G8" s="65">
        <f>ROUND(SUM(G3:G7),0)</f>
        <v>0</v>
      </c>
      <c r="H8" s="66">
        <f>ROUND(SUM(H3:H7),0)</f>
        <v>0</v>
      </c>
    </row>
    <row r="10" ht="13.5" thickBot="1"/>
    <row r="11" spans="1:8" ht="13.5" thickBot="1">
      <c r="A11" s="236" t="s">
        <v>93</v>
      </c>
      <c r="B11" s="237"/>
      <c r="C11" s="237"/>
      <c r="D11" s="237"/>
      <c r="E11" s="237"/>
      <c r="F11" s="237"/>
      <c r="G11" s="237"/>
      <c r="H11" s="238"/>
    </row>
    <row r="12" spans="1:8" ht="25.5">
      <c r="A12" s="53" t="s">
        <v>3</v>
      </c>
      <c r="B12" s="11" t="s">
        <v>4</v>
      </c>
      <c r="C12" s="128" t="s">
        <v>5</v>
      </c>
      <c r="D12" s="11" t="s">
        <v>6</v>
      </c>
      <c r="E12" s="16" t="s">
        <v>7</v>
      </c>
      <c r="F12" s="16" t="s">
        <v>8</v>
      </c>
      <c r="G12" s="16" t="s">
        <v>9</v>
      </c>
      <c r="H12" s="54" t="s">
        <v>10</v>
      </c>
    </row>
    <row r="13" spans="1:8" ht="54">
      <c r="A13" s="67">
        <v>1</v>
      </c>
      <c r="B13" s="57" t="s">
        <v>164</v>
      </c>
      <c r="C13" s="129">
        <v>13.2</v>
      </c>
      <c r="D13" s="56" t="s">
        <v>11</v>
      </c>
      <c r="E13" s="59"/>
      <c r="F13" s="59"/>
      <c r="G13" s="59">
        <f>ROUND(C13*E13,0)</f>
        <v>0</v>
      </c>
      <c r="H13" s="71">
        <f>ROUND(C13*F13,0)</f>
        <v>0</v>
      </c>
    </row>
    <row r="14" spans="1:8" ht="12.75">
      <c r="A14" s="67"/>
      <c r="B14" s="57"/>
      <c r="C14" s="129"/>
      <c r="D14" s="56"/>
      <c r="E14" s="59"/>
      <c r="F14" s="59"/>
      <c r="G14" s="59"/>
      <c r="H14" s="71"/>
    </row>
    <row r="15" spans="1:8" ht="54">
      <c r="A15" s="67">
        <v>2</v>
      </c>
      <c r="B15" s="57" t="s">
        <v>165</v>
      </c>
      <c r="C15" s="129">
        <v>11</v>
      </c>
      <c r="D15" s="56" t="s">
        <v>16</v>
      </c>
      <c r="E15" s="59"/>
      <c r="F15" s="59"/>
      <c r="G15" s="59">
        <f>ROUND(C15*E15,0)</f>
        <v>0</v>
      </c>
      <c r="H15" s="71">
        <f>ROUND(C15*F15,0)</f>
        <v>0</v>
      </c>
    </row>
    <row r="16" spans="1:8" ht="12.75">
      <c r="A16" s="67"/>
      <c r="B16" s="68"/>
      <c r="C16" s="132"/>
      <c r="D16" s="68"/>
      <c r="E16" s="59"/>
      <c r="F16" s="59"/>
      <c r="G16" s="59"/>
      <c r="H16" s="71"/>
    </row>
    <row r="17" spans="1:8" ht="13.5" thickBot="1">
      <c r="A17" s="72"/>
      <c r="B17" s="73" t="s">
        <v>14</v>
      </c>
      <c r="C17" s="133"/>
      <c r="D17" s="73"/>
      <c r="E17" s="75"/>
      <c r="F17" s="75"/>
      <c r="G17" s="75">
        <f>ROUND(SUM(G13:G16),0)</f>
        <v>0</v>
      </c>
      <c r="H17" s="76">
        <f>ROUND(SUM(H13:H16),0)</f>
        <v>0</v>
      </c>
    </row>
  </sheetData>
  <sheetProtection/>
  <mergeCells count="2">
    <mergeCell ref="A1:H1"/>
    <mergeCell ref="A11:H11"/>
  </mergeCells>
  <printOptions/>
  <pageMargins left="0.2361111111111111" right="0.2361111111111111" top="0.6944444444444444" bottom="0.6944444444444444" header="0.4166666666666667" footer="0.4166666666666667"/>
  <pageSetup firstPageNumber="-4105" useFirstPageNumber="1" horizontalDpi="600" verticalDpi="600" orientation="portrait" paperSize="9" scale="98" r:id="rId1"/>
  <headerFooter>
    <oddHeader>&amp;L&amp;"Times New Roman CE,bold"&amp;10 Síkalapozás</oddHeader>
  </headerFooter>
</worksheet>
</file>

<file path=xl/worksheets/sheet7.xml><?xml version="1.0" encoding="utf-8"?>
<worksheet xmlns="http://schemas.openxmlformats.org/spreadsheetml/2006/main" xmlns:r="http://schemas.openxmlformats.org/officeDocument/2006/relationships">
  <dimension ref="A1:I35"/>
  <sheetViews>
    <sheetView zoomScalePageLayoutView="0" workbookViewId="0" topLeftCell="A28">
      <selection activeCell="G31" sqref="G31"/>
    </sheetView>
  </sheetViews>
  <sheetFormatPr defaultColWidth="9.140625" defaultRowHeight="15"/>
  <cols>
    <col min="1" max="1" width="4.28125" style="13" customWidth="1"/>
    <col min="2" max="2" width="36.7109375" style="14" customWidth="1"/>
    <col min="3" max="3" width="6.7109375" style="131" customWidth="1"/>
    <col min="4" max="4" width="6.7109375" style="14" customWidth="1"/>
    <col min="5" max="6" width="8.28125" style="17" customWidth="1"/>
    <col min="7" max="8" width="10.28125" style="17" customWidth="1"/>
    <col min="9" max="9" width="27.7109375" style="14" customWidth="1"/>
    <col min="10" max="16384" width="9.140625" style="14" customWidth="1"/>
  </cols>
  <sheetData>
    <row r="1" spans="1:8" ht="13.5" thickBot="1">
      <c r="A1" s="241" t="s">
        <v>92</v>
      </c>
      <c r="B1" s="242"/>
      <c r="C1" s="242"/>
      <c r="D1" s="242"/>
      <c r="E1" s="242"/>
      <c r="F1" s="242"/>
      <c r="G1" s="242"/>
      <c r="H1" s="243"/>
    </row>
    <row r="2" spans="1:8" s="12" customFormat="1" ht="25.5">
      <c r="A2" s="53" t="s">
        <v>3</v>
      </c>
      <c r="B2" s="11" t="s">
        <v>4</v>
      </c>
      <c r="C2" s="128" t="s">
        <v>5</v>
      </c>
      <c r="D2" s="11" t="s">
        <v>6</v>
      </c>
      <c r="E2" s="16" t="s">
        <v>7</v>
      </c>
      <c r="F2" s="16" t="s">
        <v>8</v>
      </c>
      <c r="G2" s="16" t="s">
        <v>9</v>
      </c>
      <c r="H2" s="54" t="s">
        <v>10</v>
      </c>
    </row>
    <row r="3" spans="1:8" ht="60" customHeight="1">
      <c r="A3" s="55">
        <v>1</v>
      </c>
      <c r="B3" s="57" t="s">
        <v>24</v>
      </c>
      <c r="C3" s="129">
        <f>1.49+0.86</f>
        <v>2.35</v>
      </c>
      <c r="D3" s="56" t="s">
        <v>23</v>
      </c>
      <c r="E3" s="60"/>
      <c r="F3" s="60"/>
      <c r="G3" s="60">
        <f>ROUND(C3*E3,0)</f>
        <v>0</v>
      </c>
      <c r="H3" s="61">
        <f>ROUND(C3*F3,0)</f>
        <v>0</v>
      </c>
    </row>
    <row r="4" spans="1:8" ht="63.75">
      <c r="A4" s="55">
        <v>2</v>
      </c>
      <c r="B4" s="57" t="s">
        <v>25</v>
      </c>
      <c r="C4" s="129">
        <v>4.16</v>
      </c>
      <c r="D4" s="56" t="s">
        <v>16</v>
      </c>
      <c r="E4" s="60"/>
      <c r="F4" s="60"/>
      <c r="G4" s="60"/>
      <c r="H4" s="61"/>
    </row>
    <row r="5" spans="1:8" ht="41.25">
      <c r="A5" s="55">
        <v>3</v>
      </c>
      <c r="B5" s="57" t="s">
        <v>253</v>
      </c>
      <c r="C5" s="129"/>
      <c r="D5" s="56"/>
      <c r="E5" s="60"/>
      <c r="F5" s="60"/>
      <c r="G5" s="60"/>
      <c r="H5" s="61"/>
    </row>
    <row r="6" spans="1:8" ht="78.75">
      <c r="A6" s="55">
        <v>4</v>
      </c>
      <c r="B6" s="57" t="s">
        <v>254</v>
      </c>
      <c r="C6" s="129">
        <v>2.43</v>
      </c>
      <c r="D6" s="56" t="s">
        <v>16</v>
      </c>
      <c r="E6" s="60"/>
      <c r="F6" s="60"/>
      <c r="G6" s="60">
        <f>ROUND(C6*E6,0)</f>
        <v>0</v>
      </c>
      <c r="H6" s="61">
        <f>ROUND(C6*F6,0)</f>
        <v>0</v>
      </c>
    </row>
    <row r="7" spans="1:9" ht="25.5">
      <c r="A7" s="55">
        <v>5</v>
      </c>
      <c r="B7" s="57" t="s">
        <v>112</v>
      </c>
      <c r="C7" s="129">
        <v>155</v>
      </c>
      <c r="D7" s="56" t="s">
        <v>16</v>
      </c>
      <c r="E7" s="60"/>
      <c r="F7" s="60"/>
      <c r="G7" s="60">
        <f aca="true" t="shared" si="0" ref="G7:G12">C7*E7</f>
        <v>0</v>
      </c>
      <c r="H7" s="61">
        <f aca="true" t="shared" si="1" ref="H7:H12">C7*F7</f>
        <v>0</v>
      </c>
      <c r="I7" s="103"/>
    </row>
    <row r="8" spans="1:9" ht="12.75">
      <c r="A8" s="55">
        <v>6</v>
      </c>
      <c r="B8" s="57" t="s">
        <v>113</v>
      </c>
      <c r="C8" s="129">
        <v>856.52</v>
      </c>
      <c r="D8" s="56" t="s">
        <v>11</v>
      </c>
      <c r="E8" s="60"/>
      <c r="F8" s="60"/>
      <c r="G8" s="60">
        <f t="shared" si="0"/>
        <v>0</v>
      </c>
      <c r="H8" s="61">
        <f t="shared" si="1"/>
        <v>0</v>
      </c>
      <c r="I8" s="104"/>
    </row>
    <row r="9" spans="1:9" ht="12.75">
      <c r="A9" s="55">
        <v>7</v>
      </c>
      <c r="B9" s="57" t="s">
        <v>114</v>
      </c>
      <c r="C9" s="129">
        <v>155</v>
      </c>
      <c r="D9" s="56" t="s">
        <v>16</v>
      </c>
      <c r="E9" s="60"/>
      <c r="F9" s="60"/>
      <c r="G9" s="60">
        <f t="shared" si="0"/>
        <v>0</v>
      </c>
      <c r="H9" s="61">
        <f t="shared" si="1"/>
        <v>0</v>
      </c>
      <c r="I9" s="104"/>
    </row>
    <row r="10" spans="1:8" ht="12.75">
      <c r="A10" s="55">
        <v>8</v>
      </c>
      <c r="B10" s="57" t="s">
        <v>115</v>
      </c>
      <c r="C10" s="129">
        <v>856.52</v>
      </c>
      <c r="D10" s="56" t="s">
        <v>11</v>
      </c>
      <c r="E10" s="60"/>
      <c r="F10" s="60"/>
      <c r="G10" s="60">
        <f t="shared" si="0"/>
        <v>0</v>
      </c>
      <c r="H10" s="61">
        <f t="shared" si="1"/>
        <v>0</v>
      </c>
    </row>
    <row r="11" spans="1:9" ht="12.75">
      <c r="A11" s="55">
        <v>9</v>
      </c>
      <c r="B11" s="57" t="s">
        <v>116</v>
      </c>
      <c r="C11" s="129">
        <v>137.1</v>
      </c>
      <c r="D11" s="56" t="s">
        <v>11</v>
      </c>
      <c r="E11" s="60"/>
      <c r="F11" s="60"/>
      <c r="G11" s="60">
        <f t="shared" si="0"/>
        <v>0</v>
      </c>
      <c r="H11" s="61">
        <f t="shared" si="1"/>
        <v>0</v>
      </c>
      <c r="I11" s="104"/>
    </row>
    <row r="12" spans="1:8" ht="12.75">
      <c r="A12" s="55">
        <v>10</v>
      </c>
      <c r="B12" s="57" t="s">
        <v>119</v>
      </c>
      <c r="C12" s="129">
        <v>20</v>
      </c>
      <c r="D12" s="56" t="s">
        <v>166</v>
      </c>
      <c r="E12" s="60"/>
      <c r="F12" s="60"/>
      <c r="G12" s="60">
        <f t="shared" si="0"/>
        <v>0</v>
      </c>
      <c r="H12" s="61">
        <f t="shared" si="1"/>
        <v>0</v>
      </c>
    </row>
    <row r="13" spans="1:8" ht="12.75">
      <c r="A13" s="55"/>
      <c r="B13" s="57"/>
      <c r="C13" s="129"/>
      <c r="D13" s="56"/>
      <c r="E13" s="60"/>
      <c r="F13" s="60"/>
      <c r="G13" s="60"/>
      <c r="H13" s="61"/>
    </row>
    <row r="14" spans="1:8" ht="12.75">
      <c r="A14" s="55"/>
      <c r="B14" s="57"/>
      <c r="C14" s="129"/>
      <c r="D14" s="56"/>
      <c r="E14" s="60"/>
      <c r="F14" s="60"/>
      <c r="G14" s="60"/>
      <c r="H14" s="61"/>
    </row>
    <row r="15" spans="1:8" s="15" customFormat="1" ht="13.5" thickBot="1">
      <c r="A15" s="62"/>
      <c r="B15" s="63" t="s">
        <v>14</v>
      </c>
      <c r="C15" s="130"/>
      <c r="D15" s="63"/>
      <c r="E15" s="65"/>
      <c r="F15" s="65"/>
      <c r="G15" s="65">
        <f>ROUND(SUM(G3:G13),0)</f>
        <v>0</v>
      </c>
      <c r="H15" s="66">
        <f>ROUND(SUM(H3:H13),0)</f>
        <v>0</v>
      </c>
    </row>
    <row r="17" ht="13.5" thickBot="1"/>
    <row r="18" spans="1:8" ht="13.5" thickBot="1">
      <c r="A18" s="241" t="s">
        <v>93</v>
      </c>
      <c r="B18" s="242"/>
      <c r="C18" s="242"/>
      <c r="D18" s="242"/>
      <c r="E18" s="242"/>
      <c r="F18" s="242"/>
      <c r="G18" s="242"/>
      <c r="H18" s="243"/>
    </row>
    <row r="19" spans="1:8" ht="25.5">
      <c r="A19" s="53" t="s">
        <v>3</v>
      </c>
      <c r="B19" s="11" t="s">
        <v>4</v>
      </c>
      <c r="C19" s="128" t="s">
        <v>5</v>
      </c>
      <c r="D19" s="11" t="s">
        <v>6</v>
      </c>
      <c r="E19" s="16" t="s">
        <v>7</v>
      </c>
      <c r="F19" s="16" t="s">
        <v>8</v>
      </c>
      <c r="G19" s="16" t="s">
        <v>9</v>
      </c>
      <c r="H19" s="54" t="s">
        <v>10</v>
      </c>
    </row>
    <row r="20" spans="1:8" ht="63.75">
      <c r="A20" s="55">
        <v>1</v>
      </c>
      <c r="B20" s="57" t="s">
        <v>80</v>
      </c>
      <c r="C20" s="129">
        <f>4.37+7.97+0.76+5.38+1.7+5.81+7.77</f>
        <v>33.76</v>
      </c>
      <c r="D20" s="56" t="s">
        <v>23</v>
      </c>
      <c r="E20" s="60"/>
      <c r="F20" s="60"/>
      <c r="G20" s="60">
        <f>ROUND(C20*E20,0)</f>
        <v>0</v>
      </c>
      <c r="H20" s="61">
        <f>ROUND(C20*F20,0)</f>
        <v>0</v>
      </c>
    </row>
    <row r="21" spans="1:8" ht="51">
      <c r="A21" s="55">
        <v>2</v>
      </c>
      <c r="B21" s="57" t="s">
        <v>206</v>
      </c>
      <c r="C21" s="129">
        <f>220+168.51+220</f>
        <v>608.51</v>
      </c>
      <c r="D21" s="56" t="s">
        <v>11</v>
      </c>
      <c r="E21" s="60"/>
      <c r="F21" s="60"/>
      <c r="G21" s="60">
        <f>ROUND(C21*E21,0)</f>
        <v>0</v>
      </c>
      <c r="H21" s="61">
        <f>ROUND(C21*F21,0)</f>
        <v>0</v>
      </c>
    </row>
    <row r="22" spans="1:8" ht="79.5">
      <c r="A22" s="55">
        <v>3</v>
      </c>
      <c r="B22" s="57" t="s">
        <v>255</v>
      </c>
      <c r="C22" s="129">
        <v>28.54</v>
      </c>
      <c r="D22" s="56" t="s">
        <v>16</v>
      </c>
      <c r="E22" s="60"/>
      <c r="F22" s="60"/>
      <c r="G22" s="60">
        <f>ROUND(C22*E22,0)</f>
        <v>0</v>
      </c>
      <c r="H22" s="61">
        <f>ROUND(C22*F22,0)</f>
        <v>0</v>
      </c>
    </row>
    <row r="23" spans="1:8" ht="79.5">
      <c r="A23" s="55">
        <v>4</v>
      </c>
      <c r="B23" s="57" t="s">
        <v>255</v>
      </c>
      <c r="C23" s="129">
        <f>23.08+2.94</f>
        <v>26.02</v>
      </c>
      <c r="D23" s="56" t="s">
        <v>16</v>
      </c>
      <c r="E23" s="60"/>
      <c r="F23" s="60"/>
      <c r="G23" s="60">
        <f>ROUND(C23*E23,0)</f>
        <v>0</v>
      </c>
      <c r="H23" s="61">
        <f>ROUND(C23*F23,0)</f>
        <v>0</v>
      </c>
    </row>
    <row r="24" spans="1:8" ht="63.75">
      <c r="A24" s="55">
        <v>5</v>
      </c>
      <c r="B24" s="57" t="s">
        <v>25</v>
      </c>
      <c r="C24" s="129">
        <f>2.01</f>
        <v>2.01</v>
      </c>
      <c r="D24" s="56" t="s">
        <v>16</v>
      </c>
      <c r="E24" s="60"/>
      <c r="F24" s="60"/>
      <c r="G24" s="60">
        <f>ROUND(C24*E24,0)</f>
        <v>0</v>
      </c>
      <c r="H24" s="61">
        <f>ROUND(C24*F24,0)</f>
        <v>0</v>
      </c>
    </row>
    <row r="25" spans="1:8" ht="54">
      <c r="A25" s="55">
        <v>6</v>
      </c>
      <c r="B25" s="57" t="s">
        <v>256</v>
      </c>
      <c r="C25" s="129"/>
      <c r="D25" s="56"/>
      <c r="E25" s="60"/>
      <c r="F25" s="60"/>
      <c r="G25" s="60"/>
      <c r="H25" s="61"/>
    </row>
    <row r="26" spans="1:8" ht="78.75">
      <c r="A26" s="55">
        <v>7</v>
      </c>
      <c r="B26" s="57" t="s">
        <v>254</v>
      </c>
      <c r="C26" s="129">
        <v>12.44</v>
      </c>
      <c r="D26" s="56" t="s">
        <v>16</v>
      </c>
      <c r="E26" s="60"/>
      <c r="F26" s="60"/>
      <c r="G26" s="60">
        <f>ROUND(C26*E26,0)</f>
        <v>0</v>
      </c>
      <c r="H26" s="61">
        <f>ROUND(C26*F26,0)</f>
        <v>0</v>
      </c>
    </row>
    <row r="27" spans="1:8" ht="28.5">
      <c r="A27" s="55">
        <v>8</v>
      </c>
      <c r="B27" s="57" t="s">
        <v>257</v>
      </c>
      <c r="C27" s="129"/>
      <c r="D27" s="56"/>
      <c r="E27" s="60"/>
      <c r="F27" s="60"/>
      <c r="G27" s="60"/>
      <c r="H27" s="61"/>
    </row>
    <row r="28" spans="1:8" ht="78.75">
      <c r="A28" s="55">
        <v>9</v>
      </c>
      <c r="B28" s="57" t="s">
        <v>258</v>
      </c>
      <c r="C28" s="129">
        <v>0.42</v>
      </c>
      <c r="D28" s="56" t="s">
        <v>16</v>
      </c>
      <c r="E28" s="60"/>
      <c r="F28" s="60"/>
      <c r="G28" s="60">
        <f>ROUND(C28*E28,0)</f>
        <v>0</v>
      </c>
      <c r="H28" s="61">
        <f>ROUND(C28*F28,0)</f>
        <v>0</v>
      </c>
    </row>
    <row r="29" spans="1:8" ht="28.5">
      <c r="A29" s="55">
        <v>10</v>
      </c>
      <c r="B29" s="57" t="s">
        <v>257</v>
      </c>
      <c r="C29" s="129"/>
      <c r="D29" s="56"/>
      <c r="E29" s="60"/>
      <c r="F29" s="60"/>
      <c r="G29" s="60"/>
      <c r="H29" s="61"/>
    </row>
    <row r="30" spans="1:8" ht="76.5">
      <c r="A30" s="55">
        <v>11</v>
      </c>
      <c r="B30" s="57" t="s">
        <v>81</v>
      </c>
      <c r="C30" s="129">
        <f>32+46.86</f>
        <v>78.86</v>
      </c>
      <c r="D30" s="56" t="s">
        <v>16</v>
      </c>
      <c r="E30" s="60"/>
      <c r="F30" s="60"/>
      <c r="G30" s="60">
        <f>ROUND(C30*E30,0)</f>
        <v>0</v>
      </c>
      <c r="H30" s="61">
        <f>ROUND(C30*F30,0)</f>
        <v>0</v>
      </c>
    </row>
    <row r="31" spans="1:8" ht="41.25">
      <c r="A31" s="55">
        <v>12</v>
      </c>
      <c r="B31" s="57" t="s">
        <v>259</v>
      </c>
      <c r="C31" s="129"/>
      <c r="D31" s="56"/>
      <c r="E31" s="60"/>
      <c r="F31" s="60"/>
      <c r="G31" s="60"/>
      <c r="H31" s="61"/>
    </row>
    <row r="32" spans="1:8" ht="51" customHeight="1">
      <c r="A32" s="55">
        <v>13</v>
      </c>
      <c r="B32" s="57" t="s">
        <v>117</v>
      </c>
      <c r="C32" s="129">
        <v>220</v>
      </c>
      <c r="D32" s="56" t="s">
        <v>11</v>
      </c>
      <c r="E32" s="60"/>
      <c r="F32" s="60"/>
      <c r="G32" s="60">
        <f>ROUND(C32*E32,0)</f>
        <v>0</v>
      </c>
      <c r="H32" s="61">
        <f>ROUND(C32*F32,0)</f>
        <v>0</v>
      </c>
    </row>
    <row r="33" spans="1:8" ht="52.5" customHeight="1">
      <c r="A33" s="55">
        <v>14</v>
      </c>
      <c r="B33" s="57" t="s">
        <v>118</v>
      </c>
      <c r="C33" s="129">
        <v>168.51</v>
      </c>
      <c r="D33" s="56" t="s">
        <v>11</v>
      </c>
      <c r="E33" s="60"/>
      <c r="F33" s="60"/>
      <c r="G33" s="60">
        <f>ROUND(C33*E33,0)</f>
        <v>0</v>
      </c>
      <c r="H33" s="61">
        <f>ROUND(C33*F33,0)</f>
        <v>0</v>
      </c>
    </row>
    <row r="34" spans="1:8" ht="12.75">
      <c r="A34" s="55">
        <v>15</v>
      </c>
      <c r="B34" s="57" t="s">
        <v>119</v>
      </c>
      <c r="C34" s="129">
        <v>30</v>
      </c>
      <c r="D34" s="56" t="s">
        <v>166</v>
      </c>
      <c r="E34" s="60"/>
      <c r="F34" s="60"/>
      <c r="G34" s="60">
        <f>ROUND(C34*E34,0)</f>
        <v>0</v>
      </c>
      <c r="H34" s="61">
        <f>ROUND(C34*F34,0)</f>
        <v>0</v>
      </c>
    </row>
    <row r="35" spans="1:8" ht="13.5" thickBot="1">
      <c r="A35" s="62"/>
      <c r="B35" s="63" t="s">
        <v>14</v>
      </c>
      <c r="C35" s="130"/>
      <c r="D35" s="63"/>
      <c r="E35" s="65"/>
      <c r="F35" s="65"/>
      <c r="G35" s="65">
        <f>ROUND(SUM(G20:G34),0)</f>
        <v>0</v>
      </c>
      <c r="H35" s="66">
        <f>ROUND(SUM(H20:H34),0)</f>
        <v>0</v>
      </c>
    </row>
  </sheetData>
  <sheetProtection/>
  <mergeCells count="2">
    <mergeCell ref="A1:H1"/>
    <mergeCell ref="A18:H18"/>
  </mergeCells>
  <printOptions/>
  <pageMargins left="0.2361111111111111" right="0.2361111111111111" top="0.6944444444444444" bottom="0.6944444444444444" header="0.4166666666666667" footer="0.4166666666666667"/>
  <pageSetup firstPageNumber="-4105" useFirstPageNumber="1" horizontalDpi="600" verticalDpi="600" orientation="portrait" paperSize="9" r:id="rId1"/>
  <headerFooter>
    <oddHeader>&amp;L&amp;"Times New Roman CE,bold"&amp;10 Helyszíni beton és vasbeton munkák</oddHeader>
  </headerFooter>
</worksheet>
</file>

<file path=xl/worksheets/sheet8.xml><?xml version="1.0" encoding="utf-8"?>
<worksheet xmlns="http://schemas.openxmlformats.org/spreadsheetml/2006/main" xmlns:r="http://schemas.openxmlformats.org/officeDocument/2006/relationships">
  <dimension ref="A1:H13"/>
  <sheetViews>
    <sheetView zoomScalePageLayoutView="0" workbookViewId="0" topLeftCell="A1">
      <selection activeCell="M9" sqref="M9:M10"/>
    </sheetView>
  </sheetViews>
  <sheetFormatPr defaultColWidth="9.140625" defaultRowHeight="15"/>
  <cols>
    <col min="1" max="1" width="4.28125" style="32" customWidth="1"/>
    <col min="2" max="2" width="36.7109375" style="33" customWidth="1"/>
    <col min="3" max="3" width="6.7109375" style="141" customWidth="1"/>
    <col min="4" max="4" width="6.7109375" style="33" customWidth="1"/>
    <col min="5" max="5" width="8.7109375" style="37" bestFit="1" customWidth="1"/>
    <col min="6" max="6" width="8.28125" style="37" customWidth="1"/>
    <col min="7" max="8" width="10.28125" style="37" customWidth="1"/>
    <col min="9" max="9" width="35.140625" style="33" customWidth="1"/>
    <col min="10" max="16384" width="9.140625" style="33" customWidth="1"/>
  </cols>
  <sheetData>
    <row r="1" spans="1:8" ht="13.5" customHeight="1" thickBot="1">
      <c r="A1" s="236" t="s">
        <v>92</v>
      </c>
      <c r="B1" s="237"/>
      <c r="C1" s="237"/>
      <c r="D1" s="237"/>
      <c r="E1" s="237"/>
      <c r="F1" s="237"/>
      <c r="G1" s="237"/>
      <c r="H1" s="238"/>
    </row>
    <row r="2" spans="1:8" s="31" customFormat="1" ht="25.5">
      <c r="A2" s="77" t="s">
        <v>3</v>
      </c>
      <c r="B2" s="35" t="s">
        <v>4</v>
      </c>
      <c r="C2" s="38" t="s">
        <v>5</v>
      </c>
      <c r="D2" s="35" t="s">
        <v>6</v>
      </c>
      <c r="E2" s="36" t="s">
        <v>7</v>
      </c>
      <c r="F2" s="36" t="s">
        <v>8</v>
      </c>
      <c r="G2" s="36" t="s">
        <v>9</v>
      </c>
      <c r="H2" s="78" t="s">
        <v>10</v>
      </c>
    </row>
    <row r="3" spans="1:8" ht="12.75">
      <c r="A3" s="41"/>
      <c r="B3" s="43" t="s">
        <v>269</v>
      </c>
      <c r="C3" s="139">
        <v>1</v>
      </c>
      <c r="D3" s="42" t="s">
        <v>76</v>
      </c>
      <c r="E3" s="45"/>
      <c r="F3" s="45"/>
      <c r="G3" s="45">
        <f>ROUND(C3*E3,0)</f>
        <v>0</v>
      </c>
      <c r="H3" s="46">
        <f>ROUND(C3*F3,0)</f>
        <v>0</v>
      </c>
    </row>
    <row r="4" spans="1:8" ht="12.75">
      <c r="A4" s="41"/>
      <c r="B4" s="43"/>
      <c r="C4" s="44"/>
      <c r="D4" s="42"/>
      <c r="E4" s="45"/>
      <c r="F4" s="45"/>
      <c r="G4" s="45"/>
      <c r="H4" s="46"/>
    </row>
    <row r="5" spans="1:8" ht="13.5" thickBot="1">
      <c r="A5" s="47"/>
      <c r="B5" s="48" t="s">
        <v>14</v>
      </c>
      <c r="C5" s="49"/>
      <c r="D5" s="48"/>
      <c r="E5" s="50"/>
      <c r="F5" s="50">
        <f>ROUND(SUM(F3:F4),0)</f>
        <v>0</v>
      </c>
      <c r="G5" s="50">
        <f>ROUND(SUM(G3:G4),0)</f>
        <v>0</v>
      </c>
      <c r="H5" s="51">
        <f>ROUND(SUM(H3:H4),0)</f>
        <v>0</v>
      </c>
    </row>
    <row r="6" ht="13.5" thickBot="1"/>
    <row r="7" spans="1:8" ht="13.5" thickBot="1">
      <c r="A7" s="236" t="s">
        <v>93</v>
      </c>
      <c r="B7" s="237"/>
      <c r="C7" s="237"/>
      <c r="D7" s="237"/>
      <c r="E7" s="237"/>
      <c r="F7" s="237"/>
      <c r="G7" s="237"/>
      <c r="H7" s="238"/>
    </row>
    <row r="8" spans="1:8" ht="25.5">
      <c r="A8" s="77" t="s">
        <v>3</v>
      </c>
      <c r="B8" s="35" t="s">
        <v>4</v>
      </c>
      <c r="C8" s="138" t="s">
        <v>5</v>
      </c>
      <c r="D8" s="35" t="s">
        <v>6</v>
      </c>
      <c r="E8" s="36" t="s">
        <v>7</v>
      </c>
      <c r="F8" s="36" t="s">
        <v>8</v>
      </c>
      <c r="G8" s="36" t="s">
        <v>9</v>
      </c>
      <c r="H8" s="78" t="s">
        <v>10</v>
      </c>
    </row>
    <row r="9" spans="1:8" ht="63.75">
      <c r="A9" s="41">
        <v>1</v>
      </c>
      <c r="B9" s="43" t="s">
        <v>82</v>
      </c>
      <c r="C9" s="139">
        <v>12</v>
      </c>
      <c r="D9" s="42" t="s">
        <v>33</v>
      </c>
      <c r="E9" s="45"/>
      <c r="F9" s="45"/>
      <c r="G9" s="45">
        <f>ROUND(C9*E9,0)</f>
        <v>0</v>
      </c>
      <c r="H9" s="46">
        <f>ROUND(C9*F9,0)</f>
        <v>0</v>
      </c>
    </row>
    <row r="10" spans="1:8" ht="51">
      <c r="A10" s="41"/>
      <c r="B10" s="43" t="s">
        <v>122</v>
      </c>
      <c r="C10" s="139"/>
      <c r="D10" s="42"/>
      <c r="E10" s="45"/>
      <c r="F10" s="45"/>
      <c r="G10" s="45"/>
      <c r="H10" s="46"/>
    </row>
    <row r="11" spans="1:8" ht="63.75">
      <c r="A11" s="41">
        <v>2</v>
      </c>
      <c r="B11" s="43" t="s">
        <v>82</v>
      </c>
      <c r="C11" s="139">
        <v>3</v>
      </c>
      <c r="D11" s="42" t="s">
        <v>33</v>
      </c>
      <c r="E11" s="45"/>
      <c r="F11" s="45"/>
      <c r="G11" s="45">
        <f>ROUND(C11*E11,0)</f>
        <v>0</v>
      </c>
      <c r="H11" s="46">
        <f>ROUND(C11*F11,0)</f>
        <v>0</v>
      </c>
    </row>
    <row r="12" spans="1:8" ht="51">
      <c r="A12" s="41"/>
      <c r="B12" s="43" t="s">
        <v>123</v>
      </c>
      <c r="C12" s="139"/>
      <c r="D12" s="42"/>
      <c r="E12" s="45"/>
      <c r="F12" s="45"/>
      <c r="G12" s="45"/>
      <c r="H12" s="46"/>
    </row>
    <row r="13" spans="1:8" ht="13.5" thickBot="1">
      <c r="A13" s="47"/>
      <c r="B13" s="48" t="s">
        <v>14</v>
      </c>
      <c r="C13" s="140"/>
      <c r="D13" s="48"/>
      <c r="E13" s="50"/>
      <c r="F13" s="50"/>
      <c r="G13" s="50">
        <f>ROUND(SUM(G9:G12),0)</f>
        <v>0</v>
      </c>
      <c r="H13" s="51">
        <f>ROUND(SUM(H9:H12),0)</f>
        <v>0</v>
      </c>
    </row>
  </sheetData>
  <sheetProtection/>
  <mergeCells count="2">
    <mergeCell ref="A7:H7"/>
    <mergeCell ref="A1:H1"/>
  </mergeCells>
  <printOptions/>
  <pageMargins left="0.2361111111111111" right="0.2361111111111111" top="0.6944444444444444" bottom="0.6944444444444444" header="0.4166666666666667" footer="0.4166666666666667"/>
  <pageSetup firstPageNumber="-4105" useFirstPageNumber="1" horizontalDpi="600" verticalDpi="600" orientation="portrait" paperSize="9" r:id="rId1"/>
  <headerFooter alignWithMargins="0">
    <oddHeader>&amp;L&amp;"Times New Roman CE,bold"&amp;10 Előregyártott épületszerkezeti elem elhelyezése és szerelése</oddHeader>
  </headerFooter>
</worksheet>
</file>

<file path=xl/worksheets/sheet9.xml><?xml version="1.0" encoding="utf-8"?>
<worksheet xmlns="http://schemas.openxmlformats.org/spreadsheetml/2006/main" xmlns:r="http://schemas.openxmlformats.org/officeDocument/2006/relationships">
  <dimension ref="A1:H15"/>
  <sheetViews>
    <sheetView zoomScalePageLayoutView="0" workbookViewId="0" topLeftCell="A1">
      <selection activeCell="D13" sqref="D13"/>
    </sheetView>
  </sheetViews>
  <sheetFormatPr defaultColWidth="9.140625" defaultRowHeight="15"/>
  <cols>
    <col min="1" max="1" width="4.28125" style="13" customWidth="1"/>
    <col min="2" max="2" width="36.7109375" style="14" customWidth="1"/>
    <col min="3" max="3" width="6.7109375" style="131" customWidth="1"/>
    <col min="4" max="4" width="6.7109375" style="14" customWidth="1"/>
    <col min="5" max="6" width="8.28125" style="17" customWidth="1"/>
    <col min="7" max="8" width="10.28125" style="17" customWidth="1"/>
    <col min="9" max="9" width="15.7109375" style="14" customWidth="1"/>
    <col min="10" max="16384" width="9.140625" style="14" customWidth="1"/>
  </cols>
  <sheetData>
    <row r="1" spans="1:8" ht="13.5" thickBot="1">
      <c r="A1" s="236" t="s">
        <v>92</v>
      </c>
      <c r="B1" s="237"/>
      <c r="C1" s="237"/>
      <c r="D1" s="237"/>
      <c r="E1" s="237"/>
      <c r="F1" s="237"/>
      <c r="G1" s="237"/>
      <c r="H1" s="238"/>
    </row>
    <row r="2" spans="1:8" s="12" customFormat="1" ht="25.5">
      <c r="A2" s="53" t="s">
        <v>3</v>
      </c>
      <c r="B2" s="11" t="s">
        <v>4</v>
      </c>
      <c r="C2" s="128" t="s">
        <v>5</v>
      </c>
      <c r="D2" s="11" t="s">
        <v>6</v>
      </c>
      <c r="E2" s="16" t="s">
        <v>7</v>
      </c>
      <c r="F2" s="16" t="s">
        <v>8</v>
      </c>
      <c r="G2" s="16" t="s">
        <v>9</v>
      </c>
      <c r="H2" s="54" t="s">
        <v>10</v>
      </c>
    </row>
    <row r="3" spans="1:8" ht="76.5">
      <c r="A3" s="55">
        <v>1</v>
      </c>
      <c r="B3" s="57" t="s">
        <v>27</v>
      </c>
      <c r="C3" s="129">
        <f>17.34+18.37</f>
        <v>35.71</v>
      </c>
      <c r="D3" s="56" t="s">
        <v>11</v>
      </c>
      <c r="E3" s="60"/>
      <c r="F3" s="60"/>
      <c r="G3" s="60">
        <f>ROUND(C3*E3,0)</f>
        <v>0</v>
      </c>
      <c r="H3" s="61">
        <f>ROUND(C3*F3,0)</f>
        <v>0</v>
      </c>
    </row>
    <row r="4" spans="1:8" ht="25.5">
      <c r="A4" s="55"/>
      <c r="B4" s="57" t="s">
        <v>28</v>
      </c>
      <c r="C4" s="129"/>
      <c r="D4" s="56"/>
      <c r="E4" s="60"/>
      <c r="F4" s="60"/>
      <c r="G4" s="60"/>
      <c r="H4" s="61"/>
    </row>
    <row r="5" spans="1:8" ht="127.5">
      <c r="A5" s="55">
        <v>2</v>
      </c>
      <c r="B5" s="69" t="s">
        <v>186</v>
      </c>
      <c r="C5" s="129">
        <v>127.85</v>
      </c>
      <c r="D5" s="56" t="s">
        <v>11</v>
      </c>
      <c r="E5" s="60"/>
      <c r="F5" s="60"/>
      <c r="G5" s="60">
        <f>ROUND(C5*E5,0)</f>
        <v>0</v>
      </c>
      <c r="H5" s="61">
        <f>ROUND(C5*F5,0)</f>
        <v>0</v>
      </c>
    </row>
    <row r="6" spans="1:8" s="15" customFormat="1" ht="13.5" thickBot="1">
      <c r="A6" s="62"/>
      <c r="B6" s="63" t="s">
        <v>14</v>
      </c>
      <c r="C6" s="130"/>
      <c r="D6" s="63"/>
      <c r="E6" s="65"/>
      <c r="F6" s="65"/>
      <c r="G6" s="65">
        <f>ROUND(SUM(G3:G5),0)</f>
        <v>0</v>
      </c>
      <c r="H6" s="66">
        <f>ROUND(SUM(H3:H5),0)</f>
        <v>0</v>
      </c>
    </row>
    <row r="8" ht="13.5" thickBot="1"/>
    <row r="9" spans="1:8" ht="13.5" thickBot="1">
      <c r="A9" s="236" t="s">
        <v>93</v>
      </c>
      <c r="B9" s="237"/>
      <c r="C9" s="237"/>
      <c r="D9" s="237"/>
      <c r="E9" s="237"/>
      <c r="F9" s="237"/>
      <c r="G9" s="237"/>
      <c r="H9" s="238"/>
    </row>
    <row r="10" spans="1:8" ht="25.5">
      <c r="A10" s="53" t="s">
        <v>3</v>
      </c>
      <c r="B10" s="11" t="s">
        <v>4</v>
      </c>
      <c r="C10" s="128" t="s">
        <v>5</v>
      </c>
      <c r="D10" s="11" t="s">
        <v>6</v>
      </c>
      <c r="E10" s="16" t="s">
        <v>7</v>
      </c>
      <c r="F10" s="16" t="s">
        <v>8</v>
      </c>
      <c r="G10" s="16" t="s">
        <v>9</v>
      </c>
      <c r="H10" s="54" t="s">
        <v>10</v>
      </c>
    </row>
    <row r="11" spans="1:8" ht="76.5">
      <c r="A11" s="67">
        <v>1</v>
      </c>
      <c r="B11" s="69" t="s">
        <v>27</v>
      </c>
      <c r="C11" s="132">
        <v>64.65</v>
      </c>
      <c r="D11" s="68" t="s">
        <v>11</v>
      </c>
      <c r="E11" s="59"/>
      <c r="F11" s="59"/>
      <c r="G11" s="59">
        <f>ROUND(C11*E11,0)</f>
        <v>0</v>
      </c>
      <c r="H11" s="71">
        <f>ROUND(C11*F11,0)</f>
        <v>0</v>
      </c>
    </row>
    <row r="12" spans="1:8" ht="36" customHeight="1">
      <c r="A12" s="67"/>
      <c r="B12" s="69" t="s">
        <v>28</v>
      </c>
      <c r="C12" s="132"/>
      <c r="D12" s="68"/>
      <c r="E12" s="59"/>
      <c r="F12" s="59"/>
      <c r="G12" s="59"/>
      <c r="H12" s="71"/>
    </row>
    <row r="13" spans="1:8" ht="127.5">
      <c r="A13" s="67">
        <v>2</v>
      </c>
      <c r="B13" s="69" t="s">
        <v>121</v>
      </c>
      <c r="C13" s="132">
        <v>70.2</v>
      </c>
      <c r="D13" s="68" t="s">
        <v>11</v>
      </c>
      <c r="E13" s="59"/>
      <c r="F13" s="59"/>
      <c r="G13" s="59">
        <f>ROUND(C13*E13,0)</f>
        <v>0</v>
      </c>
      <c r="H13" s="71">
        <f>ROUND(C13*F13,0)</f>
        <v>0</v>
      </c>
    </row>
    <row r="14" spans="1:8" ht="12.75">
      <c r="A14" s="67"/>
      <c r="B14" s="68"/>
      <c r="C14" s="132"/>
      <c r="D14" s="68"/>
      <c r="E14" s="59"/>
      <c r="F14" s="59"/>
      <c r="G14" s="59"/>
      <c r="H14" s="71"/>
    </row>
    <row r="15" spans="1:8" ht="13.5" thickBot="1">
      <c r="A15" s="72"/>
      <c r="B15" s="73" t="s">
        <v>14</v>
      </c>
      <c r="C15" s="133"/>
      <c r="D15" s="73"/>
      <c r="E15" s="75"/>
      <c r="F15" s="75"/>
      <c r="G15" s="75">
        <f>ROUND(SUM(G11:G14),0)</f>
        <v>0</v>
      </c>
      <c r="H15" s="76">
        <f>ROUND(SUM(H11:H14),0)</f>
        <v>0</v>
      </c>
    </row>
  </sheetData>
  <sheetProtection/>
  <mergeCells count="2">
    <mergeCell ref="A9:H9"/>
    <mergeCell ref="A1:H1"/>
  </mergeCells>
  <printOptions/>
  <pageMargins left="0.2361111111111111" right="0.2361111111111111" top="0.6944444444444444" bottom="0.6944444444444444" header="0.4166666666666667" footer="0.4166666666666667"/>
  <pageSetup firstPageNumber="-4105" useFirstPageNumber="1" horizontalDpi="600" verticalDpi="600" orientation="portrait" paperSize="9" r:id="rId1"/>
  <headerFooter>
    <oddHeader>&amp;L&amp;"Times New Roman CE,bold"&amp;10 Falazás és egyéb kőműves munkák</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Szabó Bence</dc:creator>
  <cp:keywords/>
  <dc:description/>
  <cp:lastModifiedBy>Előkészítő</cp:lastModifiedBy>
  <cp:lastPrinted>2017-01-22T11:03:35Z</cp:lastPrinted>
  <dcterms:created xsi:type="dcterms:W3CDTF">2013-11-14T16:26:51Z</dcterms:created>
  <dcterms:modified xsi:type="dcterms:W3CDTF">2018-03-02T08:52:10Z</dcterms:modified>
  <cp:category/>
  <cp:version/>
  <cp:contentType/>
  <cp:contentStatus/>
</cp:coreProperties>
</file>